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clopt\Dropbox\Delivery Excel Docs\"/>
    </mc:Choice>
  </mc:AlternateContent>
  <xr:revisionPtr revIDLastSave="0" documentId="13_ncr:1_{EC70E498-63B2-4C97-8915-78AF3CBA282C}" xr6:coauthVersionLast="47" xr6:coauthVersionMax="47" xr10:uidLastSave="{00000000-0000-0000-0000-000000000000}"/>
  <bookViews>
    <workbookView xWindow="38280" yWindow="-120" windowWidth="38640" windowHeight="21120" tabRatio="750" activeTab="5" xr2:uid="{00000000-000D-0000-FFFF-FFFF00000000}"/>
  </bookViews>
  <sheets>
    <sheet name="Data" sheetId="2" r:id="rId1"/>
    <sheet name="Pivot Tables" sheetId="22" r:id="rId2"/>
    <sheet name="Charts" sheetId="23" r:id="rId3"/>
    <sheet name="Power Map" sheetId="25" r:id="rId4"/>
    <sheet name="Personal Statistics" sheetId="11" r:id="rId5"/>
    <sheet name="Weekday Statistics" sheetId="15" r:id="rId6"/>
  </sheets>
  <definedNames>
    <definedName name="_xlcn.WorksheetConnection_OrdersA1AD3721" hidden="1">Data!$A$5:$W$376</definedName>
    <definedName name="_xlcn.WorksheetConnection_OrdersA1U3721" hidden="1">Data!$A$5:$Q$376</definedName>
    <definedName name="_xlcn.WorksheetConnection_Table31" hidden="1">Table3[]</definedName>
    <definedName name="DefChoice">Data!$U$5:$U$6</definedName>
    <definedName name="DefCity">Data!$S$5:$S$10</definedName>
    <definedName name="DefCommunity">Data!$W$5:$W$10</definedName>
    <definedName name="DefDeliveryFee">Data!$Z$5:$Z$8</definedName>
    <definedName name="DefHousing">Data!$AB$5:$AB$8</definedName>
    <definedName name="DefRace">Data!#REF!</definedName>
    <definedName name="DefSex">Data!#REF!</definedName>
    <definedName name="Table">Table3[]</definedName>
  </definedNames>
  <calcPr calcId="181029"/>
  <pivotCaches>
    <pivotCache cacheId="0" r:id="rId7"/>
  </pivotCaches>
  <fileRecoveryPr autoRecover="0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3" name="Table3" connection="WorksheetConnection_Table3"/>
          <x15:modelTable id="Range 1" name="Range 1" connection="WorksheetConnection_Orders!$A$1:$U$372"/>
          <x15:modelTable id="Range" name="Range" connection="WorksheetConnection_Orders!$A$1:$AD$372"/>
        </x15:modelTables>
      </x15:dataModel>
    </ext>
  </extLst>
</workbook>
</file>

<file path=xl/calcChain.xml><?xml version="1.0" encoding="utf-8"?>
<calcChain xmlns="http://schemas.openxmlformats.org/spreadsheetml/2006/main">
  <c r="R15" i="11" l="1"/>
  <c r="J27" i="11"/>
  <c r="D27" i="11"/>
  <c r="W56" i="15"/>
  <c r="K6" i="2"/>
  <c r="K7" i="2"/>
  <c r="K8" i="2"/>
  <c r="K9" i="2"/>
  <c r="K10" i="2"/>
  <c r="K11" i="2"/>
  <c r="K12" i="2"/>
  <c r="K13" i="2"/>
  <c r="K14" i="2"/>
  <c r="K15" i="2"/>
  <c r="K16" i="2"/>
  <c r="K17" i="2"/>
  <c r="K18" i="2"/>
  <c r="K19" i="2"/>
  <c r="K20" i="2"/>
  <c r="K21" i="2"/>
  <c r="K22" i="2"/>
  <c r="K23" i="2"/>
  <c r="K24" i="2"/>
  <c r="K25" i="2"/>
  <c r="K26" i="2"/>
  <c r="K27" i="2"/>
  <c r="K28" i="2"/>
  <c r="K29" i="2"/>
  <c r="K30" i="2"/>
  <c r="K31" i="2"/>
  <c r="K32" i="2"/>
  <c r="K33" i="2"/>
  <c r="K34" i="2"/>
  <c r="K35" i="2"/>
  <c r="K36" i="2"/>
  <c r="K37" i="2"/>
  <c r="K38" i="2"/>
  <c r="K39" i="2"/>
  <c r="K40" i="2"/>
  <c r="K41" i="2"/>
  <c r="K42" i="2"/>
  <c r="K43" i="2"/>
  <c r="K44" i="2"/>
  <c r="K45" i="2"/>
  <c r="K46" i="2"/>
  <c r="K47" i="2"/>
  <c r="K48" i="2"/>
  <c r="K49" i="2"/>
  <c r="K50" i="2"/>
  <c r="K51" i="2"/>
  <c r="K52" i="2"/>
  <c r="K53" i="2"/>
  <c r="K54" i="2"/>
  <c r="K55" i="2"/>
  <c r="K56" i="2"/>
  <c r="K57" i="2"/>
  <c r="K58" i="2"/>
  <c r="K59" i="2"/>
  <c r="K60" i="2"/>
  <c r="K61" i="2"/>
  <c r="K62" i="2"/>
  <c r="K63" i="2"/>
  <c r="K64" i="2"/>
  <c r="K65" i="2"/>
  <c r="K66" i="2"/>
  <c r="K67" i="2"/>
  <c r="K68" i="2"/>
  <c r="K69" i="2"/>
  <c r="K70" i="2"/>
  <c r="K71" i="2"/>
  <c r="K72" i="2"/>
  <c r="K73" i="2"/>
  <c r="K74" i="2"/>
  <c r="K75" i="2"/>
  <c r="K76" i="2"/>
  <c r="K77" i="2"/>
  <c r="K78" i="2"/>
  <c r="K79" i="2"/>
  <c r="K80" i="2"/>
  <c r="K81" i="2"/>
  <c r="K82" i="2"/>
  <c r="K83" i="2"/>
  <c r="K84" i="2"/>
  <c r="K85" i="2"/>
  <c r="K86" i="2"/>
  <c r="K87" i="2"/>
  <c r="K88" i="2"/>
  <c r="K89" i="2"/>
  <c r="K90" i="2"/>
  <c r="K91" i="2"/>
  <c r="K92" i="2"/>
  <c r="K93" i="2"/>
  <c r="K94" i="2"/>
  <c r="K95" i="2"/>
  <c r="K96" i="2"/>
  <c r="K97" i="2"/>
  <c r="K98" i="2"/>
  <c r="K99" i="2"/>
  <c r="K100" i="2"/>
  <c r="K101" i="2"/>
  <c r="K102" i="2"/>
  <c r="K103" i="2"/>
  <c r="K104" i="2"/>
  <c r="K105" i="2"/>
  <c r="K106" i="2"/>
  <c r="K107" i="2"/>
  <c r="K108" i="2"/>
  <c r="K109" i="2"/>
  <c r="K110" i="2"/>
  <c r="K111" i="2"/>
  <c r="K112" i="2"/>
  <c r="K113" i="2"/>
  <c r="K114" i="2"/>
  <c r="K115" i="2"/>
  <c r="K116" i="2"/>
  <c r="K117" i="2"/>
  <c r="K118" i="2"/>
  <c r="K119" i="2"/>
  <c r="K120" i="2"/>
  <c r="K121" i="2"/>
  <c r="K122" i="2"/>
  <c r="K123" i="2"/>
  <c r="K124" i="2"/>
  <c r="K125" i="2"/>
  <c r="K126" i="2"/>
  <c r="K127" i="2"/>
  <c r="K128" i="2"/>
  <c r="K129" i="2"/>
  <c r="K130" i="2"/>
  <c r="K131" i="2"/>
  <c r="K132" i="2"/>
  <c r="K133" i="2"/>
  <c r="K134" i="2"/>
  <c r="K135" i="2"/>
  <c r="K136" i="2"/>
  <c r="K137" i="2"/>
  <c r="K138" i="2"/>
  <c r="K139" i="2"/>
  <c r="K140" i="2"/>
  <c r="K141" i="2"/>
  <c r="K142" i="2"/>
  <c r="K143" i="2"/>
  <c r="K144" i="2"/>
  <c r="K145" i="2"/>
  <c r="K146" i="2"/>
  <c r="K147" i="2"/>
  <c r="K148" i="2"/>
  <c r="K149" i="2"/>
  <c r="K150" i="2"/>
  <c r="K151" i="2"/>
  <c r="K152" i="2"/>
  <c r="K153" i="2"/>
  <c r="K154" i="2"/>
  <c r="K155" i="2"/>
  <c r="K156" i="2"/>
  <c r="K157" i="2"/>
  <c r="K158" i="2"/>
  <c r="K159" i="2"/>
  <c r="K160" i="2"/>
  <c r="K161" i="2"/>
  <c r="K162" i="2"/>
  <c r="K163" i="2"/>
  <c r="K164" i="2"/>
  <c r="K165" i="2"/>
  <c r="K166" i="2"/>
  <c r="K167" i="2"/>
  <c r="K168" i="2"/>
  <c r="K169" i="2"/>
  <c r="K170" i="2"/>
  <c r="K171" i="2"/>
  <c r="K172" i="2"/>
  <c r="K173" i="2"/>
  <c r="K174" i="2"/>
  <c r="K175" i="2"/>
  <c r="K176" i="2"/>
  <c r="K177" i="2"/>
  <c r="K178" i="2"/>
  <c r="K179" i="2"/>
  <c r="K180" i="2"/>
  <c r="K181" i="2"/>
  <c r="K182" i="2"/>
  <c r="K183" i="2"/>
  <c r="K184" i="2"/>
  <c r="K185" i="2"/>
  <c r="K186" i="2"/>
  <c r="K187" i="2"/>
  <c r="K188" i="2"/>
  <c r="K189" i="2"/>
  <c r="K190" i="2"/>
  <c r="K191" i="2"/>
  <c r="K192" i="2"/>
  <c r="K193" i="2"/>
  <c r="K194" i="2"/>
  <c r="K195" i="2"/>
  <c r="K196" i="2"/>
  <c r="K197" i="2"/>
  <c r="K198" i="2"/>
  <c r="K199" i="2"/>
  <c r="K200" i="2"/>
  <c r="K201" i="2"/>
  <c r="K202" i="2"/>
  <c r="K203" i="2"/>
  <c r="K204" i="2"/>
  <c r="K205" i="2"/>
  <c r="K206" i="2"/>
  <c r="K207" i="2"/>
  <c r="K208" i="2"/>
  <c r="K209" i="2"/>
  <c r="K210" i="2"/>
  <c r="K211" i="2"/>
  <c r="K212" i="2"/>
  <c r="K213" i="2"/>
  <c r="K214" i="2"/>
  <c r="K215" i="2"/>
  <c r="K216" i="2"/>
  <c r="K217" i="2"/>
  <c r="K218" i="2"/>
  <c r="K219" i="2"/>
  <c r="K220" i="2"/>
  <c r="K221" i="2"/>
  <c r="K222" i="2"/>
  <c r="K223" i="2"/>
  <c r="K224" i="2"/>
  <c r="K225" i="2"/>
  <c r="K226" i="2"/>
  <c r="K227" i="2"/>
  <c r="K228" i="2"/>
  <c r="K229" i="2"/>
  <c r="K230" i="2"/>
  <c r="K231" i="2"/>
  <c r="K232" i="2"/>
  <c r="K233" i="2"/>
  <c r="K234" i="2"/>
  <c r="K235" i="2"/>
  <c r="K236" i="2"/>
  <c r="K237" i="2"/>
  <c r="K238" i="2"/>
  <c r="K239" i="2"/>
  <c r="K240" i="2"/>
  <c r="K241" i="2"/>
  <c r="K242" i="2"/>
  <c r="K243" i="2"/>
  <c r="K244" i="2"/>
  <c r="K245" i="2"/>
  <c r="K246" i="2"/>
  <c r="K247" i="2"/>
  <c r="K248" i="2"/>
  <c r="K249" i="2"/>
  <c r="K250" i="2"/>
  <c r="K251" i="2"/>
  <c r="K252" i="2"/>
  <c r="K253" i="2"/>
  <c r="K254" i="2"/>
  <c r="K255" i="2"/>
  <c r="K256" i="2"/>
  <c r="K257" i="2"/>
  <c r="K258" i="2"/>
  <c r="K259" i="2"/>
  <c r="K260" i="2"/>
  <c r="K261" i="2"/>
  <c r="K262" i="2"/>
  <c r="K263" i="2"/>
  <c r="K264" i="2"/>
  <c r="K265" i="2"/>
  <c r="K266" i="2"/>
  <c r="K267" i="2"/>
  <c r="K268" i="2"/>
  <c r="K269" i="2"/>
  <c r="K270" i="2"/>
  <c r="K271" i="2"/>
  <c r="K272" i="2"/>
  <c r="K273" i="2"/>
  <c r="K274" i="2"/>
  <c r="K275" i="2"/>
  <c r="K276" i="2"/>
  <c r="K277" i="2"/>
  <c r="K278" i="2"/>
  <c r="K279" i="2"/>
  <c r="K280" i="2"/>
  <c r="K281" i="2"/>
  <c r="K282" i="2"/>
  <c r="K283" i="2"/>
  <c r="K284" i="2"/>
  <c r="K285" i="2"/>
  <c r="K286" i="2"/>
  <c r="K287" i="2"/>
  <c r="K288" i="2"/>
  <c r="K289" i="2"/>
  <c r="K290" i="2"/>
  <c r="K291" i="2"/>
  <c r="K292" i="2"/>
  <c r="K293" i="2"/>
  <c r="K294" i="2"/>
  <c r="K295" i="2"/>
  <c r="K296" i="2"/>
  <c r="K297" i="2"/>
  <c r="K298" i="2"/>
  <c r="K299" i="2"/>
  <c r="K300" i="2"/>
  <c r="K301" i="2"/>
  <c r="K302" i="2"/>
  <c r="K303" i="2"/>
  <c r="K304" i="2"/>
  <c r="K305" i="2"/>
  <c r="K306" i="2"/>
  <c r="K307" i="2"/>
  <c r="K308" i="2"/>
  <c r="K309" i="2"/>
  <c r="K310" i="2"/>
  <c r="K311" i="2"/>
  <c r="K312" i="2"/>
  <c r="K313" i="2"/>
  <c r="K314" i="2"/>
  <c r="K315" i="2"/>
  <c r="K316" i="2"/>
  <c r="K317" i="2"/>
  <c r="K318" i="2"/>
  <c r="K319" i="2"/>
  <c r="K320" i="2"/>
  <c r="K321" i="2"/>
  <c r="K322" i="2"/>
  <c r="K323" i="2"/>
  <c r="K324" i="2"/>
  <c r="K325" i="2"/>
  <c r="K326" i="2"/>
  <c r="K327" i="2"/>
  <c r="K328" i="2"/>
  <c r="K329" i="2"/>
  <c r="K330" i="2"/>
  <c r="K331" i="2"/>
  <c r="K332" i="2"/>
  <c r="K333" i="2"/>
  <c r="K334" i="2"/>
  <c r="K335" i="2"/>
  <c r="K336" i="2"/>
  <c r="K337" i="2"/>
  <c r="K338" i="2"/>
  <c r="K339" i="2"/>
  <c r="K340" i="2"/>
  <c r="K341" i="2"/>
  <c r="K342" i="2"/>
  <c r="K343" i="2"/>
  <c r="K344" i="2"/>
  <c r="K345" i="2"/>
  <c r="K346" i="2"/>
  <c r="K347" i="2"/>
  <c r="K348" i="2"/>
  <c r="K349" i="2"/>
  <c r="K350" i="2"/>
  <c r="K351" i="2"/>
  <c r="K352" i="2"/>
  <c r="K353" i="2"/>
  <c r="K354" i="2"/>
  <c r="K355" i="2"/>
  <c r="K356" i="2"/>
  <c r="K357" i="2"/>
  <c r="K358" i="2"/>
  <c r="K359" i="2"/>
  <c r="K360" i="2"/>
  <c r="K361" i="2"/>
  <c r="K362" i="2"/>
  <c r="K363" i="2"/>
  <c r="K364" i="2"/>
  <c r="K365" i="2"/>
  <c r="K366" i="2"/>
  <c r="K367" i="2"/>
  <c r="K368" i="2"/>
  <c r="K369" i="2"/>
  <c r="K370" i="2"/>
  <c r="K371" i="2"/>
  <c r="K372" i="2"/>
  <c r="K373" i="2"/>
  <c r="K374" i="2"/>
  <c r="K375" i="2"/>
  <c r="K376" i="2"/>
  <c r="K377" i="2"/>
  <c r="K378" i="2"/>
  <c r="K379" i="2"/>
  <c r="K380" i="2"/>
  <c r="K381" i="2"/>
  <c r="K382" i="2"/>
  <c r="K383" i="2"/>
  <c r="K384" i="2"/>
  <c r="K385" i="2"/>
  <c r="K386" i="2"/>
  <c r="K387" i="2"/>
  <c r="K388" i="2"/>
  <c r="K389" i="2"/>
  <c r="K390" i="2"/>
  <c r="K391" i="2"/>
  <c r="K392" i="2"/>
  <c r="K393" i="2"/>
  <c r="K394" i="2"/>
  <c r="K395" i="2"/>
  <c r="K396" i="2"/>
  <c r="K397" i="2"/>
  <c r="K398" i="2"/>
  <c r="K399" i="2"/>
  <c r="K400" i="2"/>
  <c r="K401" i="2"/>
  <c r="K402" i="2"/>
  <c r="K403" i="2"/>
  <c r="K404" i="2"/>
  <c r="K405" i="2"/>
  <c r="K406" i="2"/>
  <c r="K407" i="2"/>
  <c r="K408" i="2"/>
  <c r="K409" i="2"/>
  <c r="K410" i="2"/>
  <c r="K411" i="2"/>
  <c r="K412" i="2"/>
  <c r="K413" i="2"/>
  <c r="K414" i="2"/>
  <c r="K415" i="2"/>
  <c r="K416" i="2"/>
  <c r="K417" i="2"/>
  <c r="K418" i="2"/>
  <c r="K419" i="2"/>
  <c r="K420" i="2"/>
  <c r="K421" i="2"/>
  <c r="K422" i="2"/>
  <c r="K423" i="2"/>
  <c r="K424" i="2"/>
  <c r="K425" i="2"/>
  <c r="K426" i="2"/>
  <c r="K427" i="2"/>
  <c r="K428" i="2"/>
  <c r="K429" i="2"/>
  <c r="K430" i="2"/>
  <c r="K431" i="2"/>
  <c r="K432" i="2"/>
  <c r="K433" i="2"/>
  <c r="K434" i="2"/>
  <c r="K435" i="2"/>
  <c r="K436" i="2"/>
  <c r="K437" i="2"/>
  <c r="K438" i="2"/>
  <c r="K439" i="2"/>
  <c r="K440" i="2"/>
  <c r="K441" i="2"/>
  <c r="K442" i="2"/>
  <c r="K443" i="2"/>
  <c r="K444" i="2"/>
  <c r="K445" i="2"/>
  <c r="K446" i="2"/>
  <c r="K447" i="2"/>
  <c r="K448" i="2"/>
  <c r="K449" i="2"/>
  <c r="K450" i="2"/>
  <c r="K451" i="2"/>
  <c r="K452" i="2"/>
  <c r="K453" i="2"/>
  <c r="K454" i="2"/>
  <c r="K455" i="2"/>
  <c r="K456" i="2"/>
  <c r="K457" i="2"/>
  <c r="K458" i="2"/>
  <c r="K459" i="2"/>
  <c r="K460" i="2"/>
  <c r="K461" i="2"/>
  <c r="K462" i="2"/>
  <c r="K463" i="2"/>
  <c r="K464" i="2"/>
  <c r="K465" i="2"/>
  <c r="K466" i="2"/>
  <c r="K467" i="2"/>
  <c r="K468" i="2"/>
  <c r="K469" i="2"/>
  <c r="K470" i="2"/>
  <c r="K471" i="2"/>
  <c r="K472" i="2"/>
  <c r="K473" i="2"/>
  <c r="K474" i="2"/>
  <c r="K475" i="2"/>
  <c r="K476" i="2"/>
  <c r="K477" i="2"/>
  <c r="K478" i="2"/>
  <c r="K479" i="2"/>
  <c r="K480" i="2"/>
  <c r="K481" i="2"/>
  <c r="K482" i="2"/>
  <c r="K483" i="2"/>
  <c r="K484" i="2"/>
  <c r="K485" i="2"/>
  <c r="K486" i="2"/>
  <c r="K487" i="2"/>
  <c r="K488" i="2"/>
  <c r="K489" i="2"/>
  <c r="K490" i="2"/>
  <c r="K491" i="2"/>
  <c r="K492" i="2"/>
  <c r="K493" i="2"/>
  <c r="K494" i="2"/>
  <c r="K495" i="2"/>
  <c r="K496" i="2"/>
  <c r="K497" i="2"/>
  <c r="K498" i="2"/>
  <c r="K499" i="2"/>
  <c r="K500" i="2"/>
  <c r="K501" i="2"/>
  <c r="K502" i="2"/>
  <c r="K503" i="2"/>
  <c r="K504" i="2"/>
  <c r="K505" i="2"/>
  <c r="K506" i="2"/>
  <c r="K507" i="2"/>
  <c r="K508" i="2"/>
  <c r="K509" i="2"/>
  <c r="K510" i="2"/>
  <c r="K511" i="2"/>
  <c r="K512" i="2"/>
  <c r="K513" i="2"/>
  <c r="K514" i="2"/>
  <c r="K515" i="2"/>
  <c r="K516" i="2"/>
  <c r="K517" i="2"/>
  <c r="K518" i="2"/>
  <c r="K519" i="2"/>
  <c r="K520" i="2"/>
  <c r="K521" i="2"/>
  <c r="K522" i="2"/>
  <c r="K523" i="2"/>
  <c r="K524" i="2"/>
  <c r="K525" i="2"/>
  <c r="K526" i="2"/>
  <c r="K527" i="2"/>
  <c r="K528" i="2"/>
  <c r="K529" i="2"/>
  <c r="K530" i="2"/>
  <c r="K531" i="2"/>
  <c r="K532" i="2"/>
  <c r="K533" i="2"/>
  <c r="K534" i="2"/>
  <c r="K535" i="2"/>
  <c r="K536" i="2"/>
  <c r="K537" i="2"/>
  <c r="K538" i="2"/>
  <c r="K539" i="2"/>
  <c r="K540" i="2"/>
  <c r="K541" i="2"/>
  <c r="K542" i="2"/>
  <c r="K543" i="2"/>
  <c r="K544" i="2"/>
  <c r="K545" i="2"/>
  <c r="K546" i="2"/>
  <c r="K547" i="2"/>
  <c r="K548" i="2"/>
  <c r="K549" i="2"/>
  <c r="K550" i="2"/>
  <c r="K551" i="2"/>
  <c r="K552" i="2"/>
  <c r="K553" i="2"/>
  <c r="K554" i="2"/>
  <c r="K555" i="2"/>
  <c r="K556" i="2"/>
  <c r="K557" i="2"/>
  <c r="K558" i="2"/>
  <c r="K559" i="2"/>
  <c r="K560" i="2"/>
  <c r="K561" i="2"/>
  <c r="K562" i="2"/>
  <c r="K563" i="2"/>
  <c r="K564" i="2"/>
  <c r="K565" i="2"/>
  <c r="K566" i="2"/>
  <c r="K567" i="2"/>
  <c r="K568" i="2"/>
  <c r="K569" i="2"/>
  <c r="K570" i="2"/>
  <c r="K571" i="2"/>
  <c r="K572" i="2"/>
  <c r="K573" i="2"/>
  <c r="K574" i="2"/>
  <c r="K575" i="2"/>
  <c r="K576" i="2"/>
  <c r="K577" i="2"/>
  <c r="K578" i="2"/>
  <c r="K579" i="2"/>
  <c r="K580" i="2"/>
  <c r="K581" i="2"/>
  <c r="K582" i="2"/>
  <c r="K583" i="2"/>
  <c r="K584" i="2"/>
  <c r="K585" i="2"/>
  <c r="K586" i="2"/>
  <c r="K587" i="2"/>
  <c r="K588" i="2"/>
  <c r="K589" i="2"/>
  <c r="K590" i="2"/>
  <c r="K591" i="2"/>
  <c r="K592" i="2"/>
  <c r="K593" i="2"/>
  <c r="K594" i="2"/>
  <c r="K595" i="2"/>
  <c r="K596" i="2"/>
  <c r="K597" i="2"/>
  <c r="K598" i="2"/>
  <c r="K599" i="2"/>
  <c r="K600" i="2"/>
  <c r="K601" i="2"/>
  <c r="K602" i="2"/>
  <c r="K603" i="2"/>
  <c r="K604" i="2"/>
  <c r="K605" i="2"/>
  <c r="K606" i="2"/>
  <c r="K607" i="2"/>
  <c r="K608" i="2"/>
  <c r="K609" i="2"/>
  <c r="K610" i="2"/>
  <c r="K611" i="2"/>
  <c r="K612" i="2"/>
  <c r="K613" i="2"/>
  <c r="K614" i="2"/>
  <c r="K615" i="2"/>
  <c r="K616" i="2"/>
  <c r="K617" i="2"/>
  <c r="K618" i="2"/>
  <c r="K619" i="2"/>
  <c r="K620" i="2"/>
  <c r="K621" i="2"/>
  <c r="K622" i="2"/>
  <c r="K623" i="2"/>
  <c r="K624" i="2"/>
  <c r="K625" i="2"/>
  <c r="K626" i="2"/>
  <c r="K627" i="2"/>
  <c r="K628" i="2"/>
  <c r="K629" i="2"/>
  <c r="K630" i="2"/>
  <c r="K631" i="2"/>
  <c r="K632" i="2"/>
  <c r="K633" i="2"/>
  <c r="K634" i="2"/>
  <c r="K635" i="2"/>
  <c r="K636" i="2"/>
  <c r="K637" i="2"/>
  <c r="K638" i="2"/>
  <c r="K639" i="2"/>
  <c r="K640" i="2"/>
  <c r="K641" i="2"/>
  <c r="K642" i="2"/>
  <c r="K643" i="2"/>
  <c r="K644" i="2"/>
  <c r="K645" i="2"/>
  <c r="K646" i="2"/>
  <c r="K647" i="2"/>
  <c r="K648" i="2"/>
  <c r="K649" i="2"/>
  <c r="K650" i="2"/>
  <c r="K651" i="2"/>
  <c r="K652" i="2"/>
  <c r="K653" i="2"/>
  <c r="K654" i="2"/>
  <c r="K655" i="2"/>
  <c r="K656" i="2"/>
  <c r="K657" i="2"/>
  <c r="K658" i="2"/>
  <c r="K659" i="2"/>
  <c r="K660" i="2"/>
  <c r="K661" i="2"/>
  <c r="K662" i="2"/>
  <c r="K663" i="2"/>
  <c r="K664" i="2"/>
  <c r="K665" i="2"/>
  <c r="K666" i="2"/>
  <c r="K667" i="2"/>
  <c r="K668" i="2"/>
  <c r="K669" i="2"/>
  <c r="K670" i="2"/>
  <c r="K671" i="2"/>
  <c r="K672" i="2"/>
  <c r="K673" i="2"/>
  <c r="K674" i="2"/>
  <c r="K675" i="2"/>
  <c r="K676" i="2"/>
  <c r="K677" i="2"/>
  <c r="K678" i="2"/>
  <c r="K679" i="2"/>
  <c r="K680" i="2"/>
  <c r="K681" i="2"/>
  <c r="K682" i="2"/>
  <c r="K683" i="2"/>
  <c r="K684" i="2"/>
  <c r="K685" i="2"/>
  <c r="K686" i="2"/>
  <c r="K687" i="2"/>
  <c r="K688" i="2"/>
  <c r="K689" i="2"/>
  <c r="K690" i="2"/>
  <c r="K691" i="2"/>
  <c r="K692" i="2"/>
  <c r="K693" i="2"/>
  <c r="K694" i="2"/>
  <c r="K695" i="2"/>
  <c r="K696" i="2"/>
  <c r="K697" i="2"/>
  <c r="K698" i="2"/>
  <c r="K699" i="2"/>
  <c r="K700" i="2"/>
  <c r="K701" i="2"/>
  <c r="K702" i="2"/>
  <c r="K703" i="2"/>
  <c r="K704" i="2"/>
  <c r="K705" i="2"/>
  <c r="K706" i="2"/>
  <c r="K707" i="2"/>
  <c r="K708" i="2"/>
  <c r="K709" i="2"/>
  <c r="K710" i="2"/>
  <c r="K711" i="2"/>
  <c r="K712" i="2"/>
  <c r="K713" i="2"/>
  <c r="K714" i="2"/>
  <c r="K715" i="2"/>
  <c r="K716" i="2"/>
  <c r="K717" i="2"/>
  <c r="K718" i="2"/>
  <c r="K719" i="2"/>
  <c r="K720" i="2"/>
  <c r="K721" i="2"/>
  <c r="K722" i="2"/>
  <c r="K723" i="2"/>
  <c r="K724" i="2"/>
  <c r="K725" i="2"/>
  <c r="K726" i="2"/>
  <c r="K727" i="2"/>
  <c r="K728" i="2"/>
  <c r="K729" i="2"/>
  <c r="K730" i="2"/>
  <c r="K731" i="2"/>
  <c r="K732" i="2"/>
  <c r="K733" i="2"/>
  <c r="K734" i="2"/>
  <c r="K735" i="2"/>
  <c r="K736" i="2"/>
  <c r="K737" i="2"/>
  <c r="K738" i="2"/>
  <c r="K739" i="2"/>
  <c r="K740" i="2"/>
  <c r="K741" i="2"/>
  <c r="K742" i="2"/>
  <c r="K743" i="2"/>
  <c r="K744" i="2"/>
  <c r="K745" i="2"/>
  <c r="K746" i="2"/>
  <c r="K747" i="2"/>
  <c r="K748" i="2"/>
  <c r="K749" i="2"/>
  <c r="K750" i="2"/>
  <c r="K751" i="2"/>
  <c r="K752" i="2"/>
  <c r="K753" i="2"/>
  <c r="K754" i="2"/>
  <c r="K755" i="2"/>
  <c r="K756" i="2"/>
  <c r="K757" i="2"/>
  <c r="K758" i="2"/>
  <c r="K759" i="2"/>
  <c r="K760" i="2"/>
  <c r="K761" i="2"/>
  <c r="K762" i="2"/>
  <c r="K763" i="2"/>
  <c r="K764" i="2"/>
  <c r="K765" i="2"/>
  <c r="K766" i="2"/>
  <c r="K767" i="2"/>
  <c r="K768" i="2"/>
  <c r="K769" i="2"/>
  <c r="K770" i="2"/>
  <c r="K771" i="2"/>
  <c r="K772" i="2"/>
  <c r="K773" i="2"/>
  <c r="K774" i="2"/>
  <c r="K775" i="2"/>
  <c r="K776" i="2"/>
  <c r="K777" i="2"/>
  <c r="K778" i="2"/>
  <c r="K779" i="2"/>
  <c r="K780" i="2"/>
  <c r="K781" i="2"/>
  <c r="K782" i="2"/>
  <c r="K783" i="2"/>
  <c r="K784" i="2"/>
  <c r="K785" i="2"/>
  <c r="K786" i="2"/>
  <c r="K787" i="2"/>
  <c r="K788" i="2"/>
  <c r="K789" i="2"/>
  <c r="K790" i="2"/>
  <c r="K791" i="2"/>
  <c r="K792" i="2"/>
  <c r="K793" i="2"/>
  <c r="K794" i="2"/>
  <c r="K795" i="2"/>
  <c r="K796" i="2"/>
  <c r="K797" i="2"/>
  <c r="K798" i="2"/>
  <c r="K799" i="2"/>
  <c r="K800" i="2"/>
  <c r="K801" i="2"/>
  <c r="K802" i="2"/>
  <c r="K803" i="2"/>
  <c r="K804" i="2"/>
  <c r="K805" i="2"/>
  <c r="K806" i="2"/>
  <c r="K807" i="2"/>
  <c r="K808" i="2"/>
  <c r="K809" i="2"/>
  <c r="K810" i="2"/>
  <c r="K811" i="2"/>
  <c r="K812" i="2"/>
  <c r="K813" i="2"/>
  <c r="K814" i="2"/>
  <c r="K815" i="2"/>
  <c r="K816" i="2"/>
  <c r="K817" i="2"/>
  <c r="K818" i="2"/>
  <c r="K819" i="2"/>
  <c r="K820" i="2"/>
  <c r="K821" i="2"/>
  <c r="K822" i="2"/>
  <c r="K823" i="2"/>
  <c r="K824" i="2"/>
  <c r="K825" i="2"/>
  <c r="K826" i="2"/>
  <c r="K827" i="2"/>
  <c r="K828" i="2"/>
  <c r="K829" i="2"/>
  <c r="K830" i="2"/>
  <c r="K831" i="2"/>
  <c r="K832" i="2"/>
  <c r="K833" i="2"/>
  <c r="K834" i="2"/>
  <c r="K835" i="2"/>
  <c r="K836" i="2"/>
  <c r="K837" i="2"/>
  <c r="K838" i="2"/>
  <c r="K839" i="2"/>
  <c r="K840" i="2"/>
  <c r="K841" i="2"/>
  <c r="K842" i="2"/>
  <c r="K843" i="2"/>
  <c r="K844" i="2"/>
  <c r="K845" i="2"/>
  <c r="K846" i="2"/>
  <c r="K847" i="2"/>
  <c r="K848" i="2"/>
  <c r="K849" i="2"/>
  <c r="K850" i="2"/>
  <c r="K851" i="2"/>
  <c r="K852" i="2"/>
  <c r="K853" i="2"/>
  <c r="K854" i="2"/>
  <c r="K855" i="2"/>
  <c r="K856" i="2"/>
  <c r="K857" i="2"/>
  <c r="K858" i="2"/>
  <c r="K859" i="2"/>
  <c r="K860" i="2"/>
  <c r="K861" i="2"/>
  <c r="K862" i="2"/>
  <c r="K863" i="2"/>
  <c r="K864" i="2"/>
  <c r="K865" i="2"/>
  <c r="K866" i="2"/>
  <c r="K867" i="2"/>
  <c r="K868" i="2"/>
  <c r="K869" i="2"/>
  <c r="K870" i="2"/>
  <c r="K871" i="2"/>
  <c r="K872" i="2"/>
  <c r="K873" i="2"/>
  <c r="K874" i="2"/>
  <c r="K875" i="2"/>
  <c r="K876" i="2"/>
  <c r="K877" i="2"/>
  <c r="K878" i="2"/>
  <c r="K879" i="2"/>
  <c r="K880" i="2"/>
  <c r="K881" i="2"/>
  <c r="K882" i="2"/>
  <c r="K883" i="2"/>
  <c r="K884" i="2"/>
  <c r="K885" i="2"/>
  <c r="K886" i="2"/>
  <c r="K887" i="2"/>
  <c r="K888" i="2"/>
  <c r="K889" i="2"/>
  <c r="K890" i="2"/>
  <c r="K891" i="2"/>
  <c r="K892" i="2"/>
  <c r="K893" i="2"/>
  <c r="K894" i="2"/>
  <c r="K895" i="2"/>
  <c r="K896" i="2"/>
  <c r="K897" i="2"/>
  <c r="K898" i="2"/>
  <c r="K899" i="2"/>
  <c r="K900" i="2"/>
  <c r="K901" i="2"/>
  <c r="K902" i="2"/>
  <c r="K903" i="2"/>
  <c r="K904" i="2"/>
  <c r="K905" i="2"/>
  <c r="K906" i="2"/>
  <c r="K907" i="2"/>
  <c r="K908" i="2"/>
  <c r="K909" i="2"/>
  <c r="K910" i="2"/>
  <c r="K911" i="2"/>
  <c r="K912" i="2"/>
  <c r="K913" i="2"/>
  <c r="K914" i="2"/>
  <c r="K915" i="2"/>
  <c r="K916" i="2"/>
  <c r="K917" i="2"/>
  <c r="K918" i="2"/>
  <c r="K919" i="2"/>
  <c r="K920" i="2"/>
  <c r="K921" i="2"/>
  <c r="K922" i="2"/>
  <c r="K923" i="2"/>
  <c r="K924" i="2"/>
  <c r="K925" i="2"/>
  <c r="K926" i="2"/>
  <c r="K927" i="2"/>
  <c r="K928" i="2"/>
  <c r="K929" i="2"/>
  <c r="K930" i="2"/>
  <c r="K931" i="2"/>
  <c r="K932" i="2"/>
  <c r="K933" i="2"/>
  <c r="K934" i="2"/>
  <c r="K935" i="2"/>
  <c r="K936" i="2"/>
  <c r="K937" i="2"/>
  <c r="K938" i="2"/>
  <c r="K939" i="2"/>
  <c r="K940" i="2"/>
  <c r="K941" i="2"/>
  <c r="K942" i="2"/>
  <c r="K943" i="2"/>
  <c r="K944" i="2"/>
  <c r="K945" i="2"/>
  <c r="K946" i="2"/>
  <c r="K947" i="2"/>
  <c r="K948" i="2"/>
  <c r="K949" i="2"/>
  <c r="K950" i="2"/>
  <c r="K951" i="2"/>
  <c r="K952" i="2"/>
  <c r="K953" i="2"/>
  <c r="K954" i="2"/>
  <c r="K955" i="2"/>
  <c r="K956" i="2"/>
  <c r="K957" i="2"/>
  <c r="K958" i="2"/>
  <c r="K959" i="2"/>
  <c r="K960" i="2"/>
  <c r="K961" i="2"/>
  <c r="K962" i="2"/>
  <c r="K963" i="2"/>
  <c r="K964" i="2"/>
  <c r="K965" i="2"/>
  <c r="K966" i="2"/>
  <c r="K967" i="2"/>
  <c r="K968" i="2"/>
  <c r="K969" i="2"/>
  <c r="K970" i="2"/>
  <c r="K971" i="2"/>
  <c r="K972" i="2"/>
  <c r="K973" i="2"/>
  <c r="K974" i="2"/>
  <c r="K975" i="2"/>
  <c r="K976" i="2"/>
  <c r="K977" i="2"/>
  <c r="K978" i="2"/>
  <c r="K979" i="2"/>
  <c r="K980" i="2"/>
  <c r="K981" i="2"/>
  <c r="K982" i="2"/>
  <c r="K983" i="2"/>
  <c r="K984" i="2"/>
  <c r="K985" i="2"/>
  <c r="K986" i="2"/>
  <c r="K987" i="2"/>
  <c r="K988" i="2"/>
  <c r="K989" i="2"/>
  <c r="K990" i="2"/>
  <c r="K991" i="2"/>
  <c r="K992" i="2"/>
  <c r="K993" i="2"/>
  <c r="K994" i="2"/>
  <c r="K995" i="2"/>
  <c r="K996" i="2"/>
  <c r="K997" i="2"/>
  <c r="K998" i="2"/>
  <c r="K999" i="2"/>
  <c r="K1000" i="2"/>
  <c r="K1001" i="2"/>
  <c r="K1002" i="2"/>
  <c r="K1003" i="2"/>
  <c r="K1004" i="2"/>
  <c r="K1005" i="2"/>
  <c r="K1006" i="2"/>
  <c r="K1007" i="2"/>
  <c r="K1008" i="2"/>
  <c r="K1009" i="2"/>
  <c r="K1010" i="2"/>
  <c r="K1011" i="2"/>
  <c r="K1012" i="2"/>
  <c r="K1013" i="2"/>
  <c r="K1014" i="2"/>
  <c r="K1015" i="2"/>
  <c r="K1016" i="2"/>
  <c r="K1017" i="2"/>
  <c r="K1018" i="2"/>
  <c r="K1019" i="2"/>
  <c r="K1020" i="2"/>
  <c r="K1021" i="2"/>
  <c r="K1022" i="2"/>
  <c r="K1023" i="2"/>
  <c r="K1024" i="2"/>
  <c r="K1025" i="2"/>
  <c r="K1026" i="2"/>
  <c r="K1027" i="2"/>
  <c r="K1028" i="2"/>
  <c r="K1029" i="2"/>
  <c r="K1030" i="2"/>
  <c r="K1031" i="2"/>
  <c r="K1032" i="2"/>
  <c r="K1033" i="2"/>
  <c r="K1034" i="2"/>
  <c r="K1035" i="2"/>
  <c r="K1036" i="2"/>
  <c r="K1037" i="2"/>
  <c r="K1038" i="2"/>
  <c r="K1039" i="2"/>
  <c r="K1040" i="2"/>
  <c r="K1041" i="2"/>
  <c r="K1042" i="2"/>
  <c r="K1043" i="2"/>
  <c r="K1044" i="2"/>
  <c r="K1045" i="2"/>
  <c r="K1046" i="2"/>
  <c r="K1047" i="2"/>
  <c r="K1048" i="2"/>
  <c r="K1049" i="2"/>
  <c r="K1050" i="2"/>
  <c r="K1051" i="2"/>
  <c r="K1052" i="2"/>
  <c r="K1053" i="2"/>
  <c r="K1054" i="2"/>
  <c r="K1055" i="2"/>
  <c r="K1056" i="2"/>
  <c r="K1057" i="2"/>
  <c r="K1058" i="2"/>
  <c r="K1059" i="2"/>
  <c r="K1060" i="2"/>
  <c r="K1061" i="2"/>
  <c r="K1062" i="2"/>
  <c r="K1063" i="2"/>
  <c r="K1064" i="2"/>
  <c r="K1065" i="2"/>
  <c r="K1066" i="2"/>
  <c r="K1067" i="2"/>
  <c r="K1068" i="2"/>
  <c r="K1069" i="2"/>
  <c r="K1070" i="2"/>
  <c r="K1071" i="2"/>
  <c r="K1072" i="2"/>
  <c r="K1073" i="2"/>
  <c r="K1074" i="2"/>
  <c r="K1075" i="2"/>
  <c r="K1076" i="2"/>
  <c r="K1077" i="2"/>
  <c r="K1078" i="2"/>
  <c r="K1079" i="2"/>
  <c r="K1080" i="2"/>
  <c r="K1081" i="2"/>
  <c r="K1082" i="2"/>
  <c r="K1083" i="2"/>
  <c r="K1084" i="2"/>
  <c r="K1085" i="2"/>
  <c r="K1086" i="2"/>
  <c r="K1087" i="2"/>
  <c r="K1088" i="2"/>
  <c r="K1089" i="2"/>
  <c r="K1090" i="2"/>
  <c r="K1091" i="2"/>
  <c r="K1092" i="2"/>
  <c r="K1093" i="2"/>
  <c r="K1094" i="2"/>
  <c r="K1095" i="2"/>
  <c r="K1096" i="2"/>
  <c r="K1097" i="2"/>
  <c r="K1098" i="2"/>
  <c r="K1099" i="2"/>
  <c r="K1100" i="2"/>
  <c r="K1101" i="2"/>
  <c r="K1102" i="2"/>
  <c r="K1103" i="2"/>
  <c r="K1104" i="2"/>
  <c r="K1105" i="2"/>
  <c r="K1106" i="2"/>
  <c r="K1107" i="2"/>
  <c r="K1108" i="2"/>
  <c r="K1109" i="2"/>
  <c r="K1110" i="2"/>
  <c r="K1111" i="2"/>
  <c r="K1112" i="2"/>
  <c r="K1113" i="2"/>
  <c r="K1114" i="2"/>
  <c r="K1115" i="2"/>
  <c r="K1116" i="2"/>
  <c r="K1117" i="2"/>
  <c r="K1118" i="2"/>
  <c r="K1119" i="2"/>
  <c r="K1120" i="2"/>
  <c r="K1121" i="2"/>
  <c r="K1122" i="2"/>
  <c r="K1123" i="2"/>
  <c r="K1124" i="2"/>
  <c r="K1125" i="2"/>
  <c r="K1126" i="2"/>
  <c r="K1127" i="2"/>
  <c r="K1128" i="2"/>
  <c r="K1129" i="2"/>
  <c r="K1130" i="2"/>
  <c r="K1131" i="2"/>
  <c r="K1132" i="2"/>
  <c r="K1133" i="2"/>
  <c r="K1134" i="2"/>
  <c r="K1135" i="2"/>
  <c r="K1136" i="2"/>
  <c r="K1137" i="2"/>
  <c r="K1138" i="2"/>
  <c r="K1139" i="2"/>
  <c r="K1140" i="2"/>
  <c r="K1141" i="2"/>
  <c r="K1142" i="2"/>
  <c r="K1143" i="2"/>
  <c r="K1144" i="2"/>
  <c r="K1145" i="2"/>
  <c r="K1146" i="2"/>
  <c r="K1147" i="2"/>
  <c r="K1148" i="2"/>
  <c r="K1149" i="2"/>
  <c r="K1150" i="2"/>
  <c r="K1151" i="2"/>
  <c r="K1152" i="2"/>
  <c r="K1153" i="2"/>
  <c r="K1154" i="2"/>
  <c r="K1155" i="2"/>
  <c r="K1156" i="2"/>
  <c r="K1157" i="2"/>
  <c r="K1158" i="2"/>
  <c r="K1159" i="2"/>
  <c r="K1160" i="2"/>
  <c r="K1161" i="2"/>
  <c r="K1162" i="2"/>
  <c r="K1163" i="2"/>
  <c r="K1164" i="2"/>
  <c r="K1165" i="2"/>
  <c r="K1166" i="2"/>
  <c r="K1167" i="2"/>
  <c r="K1168" i="2"/>
  <c r="K1169" i="2"/>
  <c r="K1170" i="2"/>
  <c r="K1171" i="2"/>
  <c r="K1172" i="2"/>
  <c r="K1173" i="2"/>
  <c r="K1174" i="2"/>
  <c r="K1175" i="2"/>
  <c r="K1176" i="2"/>
  <c r="K1177" i="2"/>
  <c r="K1178" i="2"/>
  <c r="K1179" i="2"/>
  <c r="K1180" i="2"/>
  <c r="K1181" i="2"/>
  <c r="K1182" i="2"/>
  <c r="K1183" i="2"/>
  <c r="K1184" i="2"/>
  <c r="K1185" i="2"/>
  <c r="K1186" i="2"/>
  <c r="K1187" i="2"/>
  <c r="K1188" i="2"/>
  <c r="K1189" i="2"/>
  <c r="K1190" i="2"/>
  <c r="K1191" i="2"/>
  <c r="K1192" i="2"/>
  <c r="K1193" i="2"/>
  <c r="K1194" i="2"/>
  <c r="K1195" i="2"/>
  <c r="K1196" i="2"/>
  <c r="K1197" i="2"/>
  <c r="K1198" i="2"/>
  <c r="K1199" i="2"/>
  <c r="K1200" i="2"/>
  <c r="K1201" i="2"/>
  <c r="K1202" i="2"/>
  <c r="K1203" i="2"/>
  <c r="K1204" i="2"/>
  <c r="K1205" i="2"/>
  <c r="K1206" i="2"/>
  <c r="K1207" i="2"/>
  <c r="K1208" i="2"/>
  <c r="K1209" i="2"/>
  <c r="K1210" i="2"/>
  <c r="K1211" i="2"/>
  <c r="K1212" i="2"/>
  <c r="K1213" i="2"/>
  <c r="K1214" i="2"/>
  <c r="K1215" i="2"/>
  <c r="K1216" i="2"/>
  <c r="K1217" i="2"/>
  <c r="K1218" i="2"/>
  <c r="K1219" i="2"/>
  <c r="K1220" i="2"/>
  <c r="K1221" i="2"/>
  <c r="K1222" i="2"/>
  <c r="K1223" i="2"/>
  <c r="K1224" i="2"/>
  <c r="K1225" i="2"/>
  <c r="K1226" i="2"/>
  <c r="K1227" i="2"/>
  <c r="K1228" i="2"/>
  <c r="K1229" i="2"/>
  <c r="K1230" i="2"/>
  <c r="K1231" i="2"/>
  <c r="K1232" i="2"/>
  <c r="K1233" i="2"/>
  <c r="K1234" i="2"/>
  <c r="K1235" i="2"/>
  <c r="K1236" i="2"/>
  <c r="K1237" i="2"/>
  <c r="K1238" i="2"/>
  <c r="K1239" i="2"/>
  <c r="K1240" i="2"/>
  <c r="K1241" i="2"/>
  <c r="K1242" i="2"/>
  <c r="K1243" i="2"/>
  <c r="K1244" i="2"/>
  <c r="K1245" i="2"/>
  <c r="K1246" i="2"/>
  <c r="K1247" i="2"/>
  <c r="K1248" i="2"/>
  <c r="K1249" i="2"/>
  <c r="K1250" i="2"/>
  <c r="K1251" i="2"/>
  <c r="K1252" i="2"/>
  <c r="K1253" i="2"/>
  <c r="K1254" i="2"/>
  <c r="K1255" i="2"/>
  <c r="K1256" i="2"/>
  <c r="D9" i="2" l="1"/>
  <c r="D10" i="2"/>
  <c r="D11" i="2"/>
  <c r="D12" i="2"/>
  <c r="D13" i="2"/>
  <c r="D14" i="2"/>
  <c r="D15" i="2"/>
  <c r="D16" i="2"/>
  <c r="D17" i="2"/>
  <c r="D18" i="2"/>
  <c r="D19" i="2"/>
  <c r="D20" i="2"/>
  <c r="D21" i="2"/>
  <c r="D22" i="2"/>
  <c r="D23" i="2"/>
  <c r="D24" i="2"/>
  <c r="D25" i="2"/>
  <c r="D26" i="2"/>
  <c r="D27" i="2"/>
  <c r="D28" i="2"/>
  <c r="D29" i="2"/>
  <c r="D30" i="2"/>
  <c r="D31" i="2"/>
  <c r="D32" i="2"/>
  <c r="D33" i="2"/>
  <c r="D34" i="2"/>
  <c r="D35" i="2"/>
  <c r="D36" i="2"/>
  <c r="D37" i="2"/>
  <c r="D38" i="2"/>
  <c r="D39" i="2"/>
  <c r="D40" i="2"/>
  <c r="D41" i="2"/>
  <c r="D42" i="2"/>
  <c r="D43" i="2"/>
  <c r="D44" i="2"/>
  <c r="D45" i="2"/>
  <c r="D46" i="2"/>
  <c r="D47" i="2"/>
  <c r="D48" i="2"/>
  <c r="D49" i="2"/>
  <c r="D50" i="2"/>
  <c r="D51" i="2"/>
  <c r="D52" i="2"/>
  <c r="D53" i="2"/>
  <c r="D54" i="2"/>
  <c r="D55" i="2"/>
  <c r="D56" i="2"/>
  <c r="D57" i="2"/>
  <c r="D58" i="2"/>
  <c r="D59" i="2"/>
  <c r="D60" i="2"/>
  <c r="D61" i="2"/>
  <c r="D62" i="2"/>
  <c r="D63" i="2"/>
  <c r="D64" i="2"/>
  <c r="D65" i="2"/>
  <c r="D66" i="2"/>
  <c r="D67" i="2"/>
  <c r="D68" i="2"/>
  <c r="D69" i="2"/>
  <c r="D70" i="2"/>
  <c r="D71" i="2"/>
  <c r="D72" i="2"/>
  <c r="D73" i="2"/>
  <c r="D74" i="2"/>
  <c r="D75" i="2"/>
  <c r="D76" i="2"/>
  <c r="D77" i="2"/>
  <c r="D78" i="2"/>
  <c r="D79" i="2"/>
  <c r="D80" i="2"/>
  <c r="D81" i="2"/>
  <c r="D82" i="2"/>
  <c r="D83" i="2"/>
  <c r="D84" i="2"/>
  <c r="D85" i="2"/>
  <c r="D86" i="2"/>
  <c r="D87" i="2"/>
  <c r="D88" i="2"/>
  <c r="D89" i="2"/>
  <c r="D90" i="2"/>
  <c r="D91" i="2"/>
  <c r="D92" i="2"/>
  <c r="D93" i="2"/>
  <c r="D94" i="2"/>
  <c r="D95" i="2"/>
  <c r="D96" i="2"/>
  <c r="D97" i="2"/>
  <c r="D98" i="2"/>
  <c r="D99" i="2"/>
  <c r="D100" i="2"/>
  <c r="D101" i="2"/>
  <c r="D102" i="2"/>
  <c r="D103" i="2"/>
  <c r="D104" i="2"/>
  <c r="D105" i="2"/>
  <c r="D106" i="2"/>
  <c r="D107" i="2"/>
  <c r="D108" i="2"/>
  <c r="D109" i="2"/>
  <c r="D110" i="2"/>
  <c r="D111" i="2"/>
  <c r="D112" i="2"/>
  <c r="D113" i="2"/>
  <c r="D114" i="2"/>
  <c r="D115" i="2"/>
  <c r="D116" i="2"/>
  <c r="D117" i="2"/>
  <c r="D118" i="2"/>
  <c r="D119" i="2"/>
  <c r="D120" i="2"/>
  <c r="D121" i="2"/>
  <c r="D122" i="2"/>
  <c r="D123" i="2"/>
  <c r="D124" i="2"/>
  <c r="D125" i="2"/>
  <c r="D126" i="2"/>
  <c r="D127" i="2"/>
  <c r="D128" i="2"/>
  <c r="D129" i="2"/>
  <c r="D130" i="2"/>
  <c r="D131" i="2"/>
  <c r="D132" i="2"/>
  <c r="D133" i="2"/>
  <c r="D134" i="2"/>
  <c r="D135" i="2"/>
  <c r="D136" i="2"/>
  <c r="D137" i="2"/>
  <c r="D138" i="2"/>
  <c r="D139" i="2"/>
  <c r="D140" i="2"/>
  <c r="D141" i="2"/>
  <c r="D142" i="2"/>
  <c r="D143" i="2"/>
  <c r="D144" i="2"/>
  <c r="D145" i="2"/>
  <c r="D146" i="2"/>
  <c r="D147" i="2"/>
  <c r="D148" i="2"/>
  <c r="D149" i="2"/>
  <c r="D150" i="2"/>
  <c r="D151" i="2"/>
  <c r="D152" i="2"/>
  <c r="D153" i="2"/>
  <c r="D154" i="2"/>
  <c r="D155" i="2"/>
  <c r="D156" i="2"/>
  <c r="D157" i="2"/>
  <c r="D158" i="2"/>
  <c r="D159" i="2"/>
  <c r="D160" i="2"/>
  <c r="D161" i="2"/>
  <c r="D162" i="2"/>
  <c r="D163" i="2"/>
  <c r="D164" i="2"/>
  <c r="D165" i="2"/>
  <c r="D166" i="2"/>
  <c r="D167" i="2"/>
  <c r="D168" i="2"/>
  <c r="D169" i="2"/>
  <c r="D170" i="2"/>
  <c r="D171" i="2"/>
  <c r="D172" i="2"/>
  <c r="D173" i="2"/>
  <c r="D174" i="2"/>
  <c r="D175" i="2"/>
  <c r="D176" i="2"/>
  <c r="D177" i="2"/>
  <c r="D178" i="2"/>
  <c r="D179" i="2"/>
  <c r="D180" i="2"/>
  <c r="D181" i="2"/>
  <c r="D182" i="2"/>
  <c r="D183" i="2"/>
  <c r="D184" i="2"/>
  <c r="D185" i="2"/>
  <c r="D186" i="2"/>
  <c r="D187" i="2"/>
  <c r="D188" i="2"/>
  <c r="D189" i="2"/>
  <c r="D190" i="2"/>
  <c r="D191" i="2"/>
  <c r="D192" i="2"/>
  <c r="D193" i="2"/>
  <c r="D194" i="2"/>
  <c r="D195" i="2"/>
  <c r="D196" i="2"/>
  <c r="D197" i="2"/>
  <c r="D198" i="2"/>
  <c r="D199" i="2"/>
  <c r="D200" i="2"/>
  <c r="D201" i="2"/>
  <c r="D202" i="2"/>
  <c r="D203" i="2"/>
  <c r="D204" i="2"/>
  <c r="D205" i="2"/>
  <c r="D206" i="2"/>
  <c r="D207" i="2"/>
  <c r="D208" i="2"/>
  <c r="D209" i="2"/>
  <c r="D210" i="2"/>
  <c r="D211" i="2"/>
  <c r="D212" i="2"/>
  <c r="D213" i="2"/>
  <c r="D214" i="2"/>
  <c r="D215" i="2"/>
  <c r="D216" i="2"/>
  <c r="D217" i="2"/>
  <c r="D218" i="2"/>
  <c r="D219" i="2"/>
  <c r="D220" i="2"/>
  <c r="D221" i="2"/>
  <c r="D222" i="2"/>
  <c r="D223" i="2"/>
  <c r="D224" i="2"/>
  <c r="D225" i="2"/>
  <c r="D226" i="2"/>
  <c r="D227" i="2"/>
  <c r="D228" i="2"/>
  <c r="D229" i="2"/>
  <c r="D230" i="2"/>
  <c r="D231" i="2"/>
  <c r="D232" i="2"/>
  <c r="D233" i="2"/>
  <c r="D234" i="2"/>
  <c r="D235" i="2"/>
  <c r="D236" i="2"/>
  <c r="D237" i="2"/>
  <c r="D238" i="2"/>
  <c r="D239" i="2"/>
  <c r="D240" i="2"/>
  <c r="D241" i="2"/>
  <c r="D242" i="2"/>
  <c r="D243" i="2"/>
  <c r="D244" i="2"/>
  <c r="D245" i="2"/>
  <c r="D246" i="2"/>
  <c r="D247" i="2"/>
  <c r="D248" i="2"/>
  <c r="D249" i="2"/>
  <c r="D250" i="2"/>
  <c r="D251" i="2"/>
  <c r="D252" i="2"/>
  <c r="D253" i="2"/>
  <c r="D254" i="2"/>
  <c r="D255" i="2"/>
  <c r="D256" i="2"/>
  <c r="D257" i="2"/>
  <c r="D258" i="2"/>
  <c r="D259" i="2"/>
  <c r="D260" i="2"/>
  <c r="D261" i="2"/>
  <c r="D262" i="2"/>
  <c r="D263" i="2"/>
  <c r="D264" i="2"/>
  <c r="D265" i="2"/>
  <c r="D266" i="2"/>
  <c r="D267" i="2"/>
  <c r="D268" i="2"/>
  <c r="D269" i="2"/>
  <c r="D270" i="2"/>
  <c r="D271" i="2"/>
  <c r="D272" i="2"/>
  <c r="D273" i="2"/>
  <c r="D274" i="2"/>
  <c r="D275" i="2"/>
  <c r="D276" i="2"/>
  <c r="D277" i="2"/>
  <c r="D278" i="2"/>
  <c r="D279" i="2"/>
  <c r="D280" i="2"/>
  <c r="D281" i="2"/>
  <c r="D282" i="2"/>
  <c r="D283" i="2"/>
  <c r="D284" i="2"/>
  <c r="D285" i="2"/>
  <c r="D286" i="2"/>
  <c r="D287" i="2"/>
  <c r="D288" i="2"/>
  <c r="D289" i="2"/>
  <c r="D290" i="2"/>
  <c r="D291" i="2"/>
  <c r="D292" i="2"/>
  <c r="D293" i="2"/>
  <c r="D294" i="2"/>
  <c r="D295" i="2"/>
  <c r="D296" i="2"/>
  <c r="D297" i="2"/>
  <c r="D298" i="2"/>
  <c r="D299" i="2"/>
  <c r="D300" i="2"/>
  <c r="D301" i="2"/>
  <c r="D302" i="2"/>
  <c r="D303" i="2"/>
  <c r="D304" i="2"/>
  <c r="D305" i="2"/>
  <c r="D306" i="2"/>
  <c r="D307" i="2"/>
  <c r="D308" i="2"/>
  <c r="D309" i="2"/>
  <c r="D310" i="2"/>
  <c r="D311" i="2"/>
  <c r="D312" i="2"/>
  <c r="D313" i="2"/>
  <c r="D314" i="2"/>
  <c r="D315" i="2"/>
  <c r="D316" i="2"/>
  <c r="D317" i="2"/>
  <c r="D318" i="2"/>
  <c r="D319" i="2"/>
  <c r="D320" i="2"/>
  <c r="D321" i="2"/>
  <c r="D322" i="2"/>
  <c r="D323" i="2"/>
  <c r="D324" i="2"/>
  <c r="D325" i="2"/>
  <c r="D326" i="2"/>
  <c r="D327" i="2"/>
  <c r="D328" i="2"/>
  <c r="D329" i="2"/>
  <c r="D330" i="2"/>
  <c r="D331" i="2"/>
  <c r="D332" i="2"/>
  <c r="D333" i="2"/>
  <c r="D334" i="2"/>
  <c r="D335" i="2"/>
  <c r="D336" i="2"/>
  <c r="D337" i="2"/>
  <c r="D338" i="2"/>
  <c r="D339" i="2"/>
  <c r="D340" i="2"/>
  <c r="D341" i="2"/>
  <c r="D342" i="2"/>
  <c r="D343" i="2"/>
  <c r="D344" i="2"/>
  <c r="D345" i="2"/>
  <c r="D346" i="2"/>
  <c r="D347" i="2"/>
  <c r="D348" i="2"/>
  <c r="D349" i="2"/>
  <c r="D350" i="2"/>
  <c r="D351" i="2"/>
  <c r="D352" i="2"/>
  <c r="D353" i="2"/>
  <c r="D354" i="2"/>
  <c r="D355" i="2"/>
  <c r="D356" i="2"/>
  <c r="D357" i="2"/>
  <c r="D358" i="2"/>
  <c r="D359" i="2"/>
  <c r="D360" i="2"/>
  <c r="D361" i="2"/>
  <c r="D362" i="2"/>
  <c r="D363" i="2"/>
  <c r="D364" i="2"/>
  <c r="D365" i="2"/>
  <c r="D366" i="2"/>
  <c r="D367" i="2"/>
  <c r="D368" i="2"/>
  <c r="D369" i="2"/>
  <c r="D370" i="2"/>
  <c r="D371" i="2"/>
  <c r="D372" i="2"/>
  <c r="D373" i="2"/>
  <c r="D374" i="2"/>
  <c r="D375" i="2"/>
  <c r="D376" i="2"/>
  <c r="D377" i="2"/>
  <c r="D378" i="2"/>
  <c r="D379" i="2"/>
  <c r="D380" i="2"/>
  <c r="D381" i="2"/>
  <c r="D382" i="2"/>
  <c r="D383" i="2"/>
  <c r="D384" i="2"/>
  <c r="D385" i="2"/>
  <c r="D386" i="2"/>
  <c r="D387" i="2"/>
  <c r="D388" i="2"/>
  <c r="D389" i="2"/>
  <c r="D390" i="2"/>
  <c r="D391" i="2"/>
  <c r="D392" i="2"/>
  <c r="D393" i="2"/>
  <c r="D394" i="2"/>
  <c r="D395" i="2"/>
  <c r="D396" i="2"/>
  <c r="D397" i="2"/>
  <c r="D398" i="2"/>
  <c r="D399" i="2"/>
  <c r="D400" i="2"/>
  <c r="D401" i="2"/>
  <c r="D402" i="2"/>
  <c r="D403" i="2"/>
  <c r="D404" i="2"/>
  <c r="D405" i="2"/>
  <c r="D406" i="2"/>
  <c r="D407" i="2"/>
  <c r="D408" i="2"/>
  <c r="D409" i="2"/>
  <c r="D410" i="2"/>
  <c r="D411" i="2"/>
  <c r="D412" i="2"/>
  <c r="D413" i="2"/>
  <c r="D414" i="2"/>
  <c r="D415" i="2"/>
  <c r="D416" i="2"/>
  <c r="D417" i="2"/>
  <c r="D418" i="2"/>
  <c r="D419" i="2"/>
  <c r="D420" i="2"/>
  <c r="D421" i="2"/>
  <c r="D422" i="2"/>
  <c r="D423" i="2"/>
  <c r="D424" i="2"/>
  <c r="D425" i="2"/>
  <c r="D426" i="2"/>
  <c r="D427" i="2"/>
  <c r="D428" i="2"/>
  <c r="D429" i="2"/>
  <c r="D430" i="2"/>
  <c r="D431" i="2"/>
  <c r="D432" i="2"/>
  <c r="D433" i="2"/>
  <c r="D434" i="2"/>
  <c r="D435" i="2"/>
  <c r="D436" i="2"/>
  <c r="D437" i="2"/>
  <c r="D438" i="2"/>
  <c r="D439" i="2"/>
  <c r="D440" i="2"/>
  <c r="D441" i="2"/>
  <c r="D442" i="2"/>
  <c r="D443" i="2"/>
  <c r="D444" i="2"/>
  <c r="D445" i="2"/>
  <c r="D446" i="2"/>
  <c r="D447" i="2"/>
  <c r="D448" i="2"/>
  <c r="D449" i="2"/>
  <c r="D450" i="2"/>
  <c r="D451" i="2"/>
  <c r="D452" i="2"/>
  <c r="D453" i="2"/>
  <c r="D454" i="2"/>
  <c r="D455" i="2"/>
  <c r="D456" i="2"/>
  <c r="D457" i="2"/>
  <c r="D458" i="2"/>
  <c r="D459" i="2"/>
  <c r="D460" i="2"/>
  <c r="D461" i="2"/>
  <c r="D462" i="2"/>
  <c r="D463" i="2"/>
  <c r="D464" i="2"/>
  <c r="D465" i="2"/>
  <c r="D466" i="2"/>
  <c r="D467" i="2"/>
  <c r="D468" i="2"/>
  <c r="D469" i="2"/>
  <c r="D470" i="2"/>
  <c r="D471" i="2"/>
  <c r="D472" i="2"/>
  <c r="D473" i="2"/>
  <c r="D474" i="2"/>
  <c r="D475" i="2"/>
  <c r="D476" i="2"/>
  <c r="D477" i="2"/>
  <c r="D478" i="2"/>
  <c r="D479" i="2"/>
  <c r="D480" i="2"/>
  <c r="D481" i="2"/>
  <c r="D482" i="2"/>
  <c r="D483" i="2"/>
  <c r="D484" i="2"/>
  <c r="D485" i="2"/>
  <c r="D486" i="2"/>
  <c r="D487" i="2"/>
  <c r="D488" i="2"/>
  <c r="D489" i="2"/>
  <c r="D490" i="2"/>
  <c r="D491" i="2"/>
  <c r="D492" i="2"/>
  <c r="D493" i="2"/>
  <c r="D494" i="2"/>
  <c r="D495" i="2"/>
  <c r="D496" i="2"/>
  <c r="D497" i="2"/>
  <c r="D498" i="2"/>
  <c r="D499" i="2"/>
  <c r="D500" i="2"/>
  <c r="D501" i="2"/>
  <c r="D502" i="2"/>
  <c r="D503" i="2"/>
  <c r="D504" i="2"/>
  <c r="D505" i="2"/>
  <c r="D506" i="2"/>
  <c r="D507" i="2"/>
  <c r="D508" i="2"/>
  <c r="D509" i="2"/>
  <c r="D510" i="2"/>
  <c r="D511" i="2"/>
  <c r="D512" i="2"/>
  <c r="D513" i="2"/>
  <c r="D514" i="2"/>
  <c r="D515" i="2"/>
  <c r="D516" i="2"/>
  <c r="D517" i="2"/>
  <c r="D518" i="2"/>
  <c r="D519" i="2"/>
  <c r="D520" i="2"/>
  <c r="D521" i="2"/>
  <c r="D522" i="2"/>
  <c r="D523" i="2"/>
  <c r="D524" i="2"/>
  <c r="D525" i="2"/>
  <c r="D526" i="2"/>
  <c r="D527" i="2"/>
  <c r="D528" i="2"/>
  <c r="D529" i="2"/>
  <c r="D530" i="2"/>
  <c r="D531" i="2"/>
  <c r="D532" i="2"/>
  <c r="D533" i="2"/>
  <c r="D534" i="2"/>
  <c r="D535" i="2"/>
  <c r="D536" i="2"/>
  <c r="D537" i="2"/>
  <c r="D538" i="2"/>
  <c r="D539" i="2"/>
  <c r="D540" i="2"/>
  <c r="D541" i="2"/>
  <c r="D542" i="2"/>
  <c r="D543" i="2"/>
  <c r="D544" i="2"/>
  <c r="D545" i="2"/>
  <c r="D546" i="2"/>
  <c r="D547" i="2"/>
  <c r="D548" i="2"/>
  <c r="D549" i="2"/>
  <c r="D550" i="2"/>
  <c r="D551" i="2"/>
  <c r="D552" i="2"/>
  <c r="D553" i="2"/>
  <c r="D554" i="2"/>
  <c r="D555" i="2"/>
  <c r="D556" i="2"/>
  <c r="D557" i="2"/>
  <c r="D558" i="2"/>
  <c r="D559" i="2"/>
  <c r="D560" i="2"/>
  <c r="D561" i="2"/>
  <c r="D562" i="2"/>
  <c r="D563" i="2"/>
  <c r="D564" i="2"/>
  <c r="D565" i="2"/>
  <c r="D566" i="2"/>
  <c r="D567" i="2"/>
  <c r="D568" i="2"/>
  <c r="D569" i="2"/>
  <c r="D570" i="2"/>
  <c r="D571" i="2"/>
  <c r="D572" i="2"/>
  <c r="D573" i="2"/>
  <c r="D574" i="2"/>
  <c r="D575" i="2"/>
  <c r="D576" i="2"/>
  <c r="D577" i="2"/>
  <c r="D578" i="2"/>
  <c r="D579" i="2"/>
  <c r="D580" i="2"/>
  <c r="D581" i="2"/>
  <c r="D582" i="2"/>
  <c r="D583" i="2"/>
  <c r="D584" i="2"/>
  <c r="D585" i="2"/>
  <c r="D586" i="2"/>
  <c r="D587" i="2"/>
  <c r="D588" i="2"/>
  <c r="D589" i="2"/>
  <c r="D590" i="2"/>
  <c r="D591" i="2"/>
  <c r="D592" i="2"/>
  <c r="D593" i="2"/>
  <c r="D594" i="2"/>
  <c r="D595" i="2"/>
  <c r="D596" i="2"/>
  <c r="D597" i="2"/>
  <c r="D598" i="2"/>
  <c r="D599" i="2"/>
  <c r="D600" i="2"/>
  <c r="D601" i="2"/>
  <c r="D602" i="2"/>
  <c r="D603" i="2"/>
  <c r="D604" i="2"/>
  <c r="D605" i="2"/>
  <c r="D606" i="2"/>
  <c r="D607" i="2"/>
  <c r="D608" i="2"/>
  <c r="D609" i="2"/>
  <c r="D610" i="2"/>
  <c r="D611" i="2"/>
  <c r="D612" i="2"/>
  <c r="D613" i="2"/>
  <c r="D614" i="2"/>
  <c r="D615" i="2"/>
  <c r="D616" i="2"/>
  <c r="D617" i="2"/>
  <c r="D618" i="2"/>
  <c r="D619" i="2"/>
  <c r="D620" i="2"/>
  <c r="D621" i="2"/>
  <c r="D622" i="2"/>
  <c r="D623" i="2"/>
  <c r="D624" i="2"/>
  <c r="D625" i="2"/>
  <c r="D626" i="2"/>
  <c r="D627" i="2"/>
  <c r="D628" i="2"/>
  <c r="D629" i="2"/>
  <c r="D630" i="2"/>
  <c r="D631" i="2"/>
  <c r="D632" i="2"/>
  <c r="D633" i="2"/>
  <c r="D634" i="2"/>
  <c r="D635" i="2"/>
  <c r="D636" i="2"/>
  <c r="D637" i="2"/>
  <c r="D638" i="2"/>
  <c r="D639" i="2"/>
  <c r="D640" i="2"/>
  <c r="D641" i="2"/>
  <c r="D642" i="2"/>
  <c r="D643" i="2"/>
  <c r="D644" i="2"/>
  <c r="D645" i="2"/>
  <c r="D646" i="2"/>
  <c r="D647" i="2"/>
  <c r="D648" i="2"/>
  <c r="D649" i="2"/>
  <c r="D650" i="2"/>
  <c r="D651" i="2"/>
  <c r="D652" i="2"/>
  <c r="D653" i="2"/>
  <c r="D654" i="2"/>
  <c r="D655" i="2"/>
  <c r="D656" i="2"/>
  <c r="D657" i="2"/>
  <c r="D658" i="2"/>
  <c r="D659" i="2"/>
  <c r="D660" i="2"/>
  <c r="D661" i="2"/>
  <c r="D662" i="2"/>
  <c r="D663" i="2"/>
  <c r="D664" i="2"/>
  <c r="D665" i="2"/>
  <c r="D666" i="2"/>
  <c r="D667" i="2"/>
  <c r="D668" i="2"/>
  <c r="D669" i="2"/>
  <c r="D670" i="2"/>
  <c r="D671" i="2"/>
  <c r="D672" i="2"/>
  <c r="D673" i="2"/>
  <c r="D674" i="2"/>
  <c r="D675" i="2"/>
  <c r="D676" i="2"/>
  <c r="D677" i="2"/>
  <c r="D678" i="2"/>
  <c r="D679" i="2"/>
  <c r="D680" i="2"/>
  <c r="D681" i="2"/>
  <c r="D682" i="2"/>
  <c r="D683" i="2"/>
  <c r="D684" i="2"/>
  <c r="D685" i="2"/>
  <c r="D686" i="2"/>
  <c r="D687" i="2"/>
  <c r="D688" i="2"/>
  <c r="D689" i="2"/>
  <c r="D690" i="2"/>
  <c r="D691" i="2"/>
  <c r="D692" i="2"/>
  <c r="D693" i="2"/>
  <c r="D694" i="2"/>
  <c r="D695" i="2"/>
  <c r="D696" i="2"/>
  <c r="D697" i="2"/>
  <c r="D698" i="2"/>
  <c r="D699" i="2"/>
  <c r="D700" i="2"/>
  <c r="D701" i="2"/>
  <c r="D702" i="2"/>
  <c r="D703" i="2"/>
  <c r="D704" i="2"/>
  <c r="D705" i="2"/>
  <c r="D706" i="2"/>
  <c r="D707" i="2"/>
  <c r="D708" i="2"/>
  <c r="D709" i="2"/>
  <c r="D710" i="2"/>
  <c r="D711" i="2"/>
  <c r="D712" i="2"/>
  <c r="D713" i="2"/>
  <c r="D714" i="2"/>
  <c r="D715" i="2"/>
  <c r="D716" i="2"/>
  <c r="D717" i="2"/>
  <c r="D718" i="2"/>
  <c r="D719" i="2"/>
  <c r="D720" i="2"/>
  <c r="D721" i="2"/>
  <c r="D722" i="2"/>
  <c r="D723" i="2"/>
  <c r="D724" i="2"/>
  <c r="D725" i="2"/>
  <c r="D726" i="2"/>
  <c r="D727" i="2"/>
  <c r="D728" i="2"/>
  <c r="D729" i="2"/>
  <c r="D730" i="2"/>
  <c r="D731" i="2"/>
  <c r="D732" i="2"/>
  <c r="D733" i="2"/>
  <c r="D734" i="2"/>
  <c r="D735" i="2"/>
  <c r="D736" i="2"/>
  <c r="D737" i="2"/>
  <c r="D738" i="2"/>
  <c r="D739" i="2"/>
  <c r="D740" i="2"/>
  <c r="D741" i="2"/>
  <c r="D742" i="2"/>
  <c r="D743" i="2"/>
  <c r="D744" i="2"/>
  <c r="D745" i="2"/>
  <c r="D746" i="2"/>
  <c r="D747" i="2"/>
  <c r="D748" i="2"/>
  <c r="D749" i="2"/>
  <c r="D750" i="2"/>
  <c r="D751" i="2"/>
  <c r="D752" i="2"/>
  <c r="D753" i="2"/>
  <c r="D754" i="2"/>
  <c r="D755" i="2"/>
  <c r="D756" i="2"/>
  <c r="D757" i="2"/>
  <c r="D758" i="2"/>
  <c r="D759" i="2"/>
  <c r="D760" i="2"/>
  <c r="D761" i="2"/>
  <c r="D762" i="2"/>
  <c r="D763" i="2"/>
  <c r="D764" i="2"/>
  <c r="D765" i="2"/>
  <c r="D766" i="2"/>
  <c r="D767" i="2"/>
  <c r="D768" i="2"/>
  <c r="D769" i="2"/>
  <c r="D770" i="2"/>
  <c r="D771" i="2"/>
  <c r="D772" i="2"/>
  <c r="D773" i="2"/>
  <c r="D774" i="2"/>
  <c r="D775" i="2"/>
  <c r="D776" i="2"/>
  <c r="D777" i="2"/>
  <c r="D778" i="2"/>
  <c r="D779" i="2"/>
  <c r="D780" i="2"/>
  <c r="D781" i="2"/>
  <c r="D782" i="2"/>
  <c r="D783" i="2"/>
  <c r="D784" i="2"/>
  <c r="D785" i="2"/>
  <c r="D786" i="2"/>
  <c r="D787" i="2"/>
  <c r="D788" i="2"/>
  <c r="D789" i="2"/>
  <c r="D790" i="2"/>
  <c r="D791" i="2"/>
  <c r="D792" i="2"/>
  <c r="D793" i="2"/>
  <c r="D794" i="2"/>
  <c r="D795" i="2"/>
  <c r="D796" i="2"/>
  <c r="D797" i="2"/>
  <c r="D798" i="2"/>
  <c r="D799" i="2"/>
  <c r="D800" i="2"/>
  <c r="D801" i="2"/>
  <c r="D802" i="2"/>
  <c r="D803" i="2"/>
  <c r="D804" i="2"/>
  <c r="D805" i="2"/>
  <c r="D806" i="2"/>
  <c r="D807" i="2"/>
  <c r="D808" i="2"/>
  <c r="D809" i="2"/>
  <c r="D810" i="2"/>
  <c r="D811" i="2"/>
  <c r="D812" i="2"/>
  <c r="D813" i="2"/>
  <c r="D814" i="2"/>
  <c r="D815" i="2"/>
  <c r="D816" i="2"/>
  <c r="D817" i="2"/>
  <c r="D818" i="2"/>
  <c r="D819" i="2"/>
  <c r="D820" i="2"/>
  <c r="D821" i="2"/>
  <c r="D822" i="2"/>
  <c r="D823" i="2"/>
  <c r="D824" i="2"/>
  <c r="D825" i="2"/>
  <c r="D826" i="2"/>
  <c r="D827" i="2"/>
  <c r="D828" i="2"/>
  <c r="D829" i="2"/>
  <c r="D830" i="2"/>
  <c r="D831" i="2"/>
  <c r="D832" i="2"/>
  <c r="D833" i="2"/>
  <c r="D834" i="2"/>
  <c r="D835" i="2"/>
  <c r="D836" i="2"/>
  <c r="D837" i="2"/>
  <c r="D838" i="2"/>
  <c r="D839" i="2"/>
  <c r="D840" i="2"/>
  <c r="D841" i="2"/>
  <c r="D842" i="2"/>
  <c r="D843" i="2"/>
  <c r="D844" i="2"/>
  <c r="D845" i="2"/>
  <c r="D846" i="2"/>
  <c r="D847" i="2"/>
  <c r="D848" i="2"/>
  <c r="D849" i="2"/>
  <c r="D850" i="2"/>
  <c r="D851" i="2"/>
  <c r="D852" i="2"/>
  <c r="D853" i="2"/>
  <c r="D854" i="2"/>
  <c r="D855" i="2"/>
  <c r="D856" i="2"/>
  <c r="D857" i="2"/>
  <c r="D858" i="2"/>
  <c r="D859" i="2"/>
  <c r="D860" i="2"/>
  <c r="D861" i="2"/>
  <c r="D862" i="2"/>
  <c r="D863" i="2"/>
  <c r="D864" i="2"/>
  <c r="D865" i="2"/>
  <c r="D866" i="2"/>
  <c r="D867" i="2"/>
  <c r="D868" i="2"/>
  <c r="D869" i="2"/>
  <c r="D870" i="2"/>
  <c r="D871" i="2"/>
  <c r="D872" i="2"/>
  <c r="D873" i="2"/>
  <c r="D874" i="2"/>
  <c r="D875" i="2"/>
  <c r="D876" i="2"/>
  <c r="D877" i="2"/>
  <c r="D878" i="2"/>
  <c r="D879" i="2"/>
  <c r="D880" i="2"/>
  <c r="D881" i="2"/>
  <c r="D882" i="2"/>
  <c r="D883" i="2"/>
  <c r="D884" i="2"/>
  <c r="D885" i="2"/>
  <c r="D886" i="2"/>
  <c r="D887" i="2"/>
  <c r="D888" i="2"/>
  <c r="D889" i="2"/>
  <c r="D890" i="2"/>
  <c r="D891" i="2"/>
  <c r="D892" i="2"/>
  <c r="D893" i="2"/>
  <c r="D894" i="2"/>
  <c r="D895" i="2"/>
  <c r="D896" i="2"/>
  <c r="D897" i="2"/>
  <c r="D898" i="2"/>
  <c r="D899" i="2"/>
  <c r="D900" i="2"/>
  <c r="D901" i="2"/>
  <c r="D902" i="2"/>
  <c r="D903" i="2"/>
  <c r="D904" i="2"/>
  <c r="D905" i="2"/>
  <c r="D906" i="2"/>
  <c r="D907" i="2"/>
  <c r="D908" i="2"/>
  <c r="D909" i="2"/>
  <c r="D910" i="2"/>
  <c r="D911" i="2"/>
  <c r="D912" i="2"/>
  <c r="D913" i="2"/>
  <c r="D914" i="2"/>
  <c r="D915" i="2"/>
  <c r="D916" i="2"/>
  <c r="D917" i="2"/>
  <c r="D918" i="2"/>
  <c r="D919" i="2"/>
  <c r="D920" i="2"/>
  <c r="D921" i="2"/>
  <c r="D922" i="2"/>
  <c r="D923" i="2"/>
  <c r="D924" i="2"/>
  <c r="D925" i="2"/>
  <c r="D926" i="2"/>
  <c r="D927" i="2"/>
  <c r="D928" i="2"/>
  <c r="D929" i="2"/>
  <c r="D930" i="2"/>
  <c r="D931" i="2"/>
  <c r="D932" i="2"/>
  <c r="D933" i="2"/>
  <c r="D934" i="2"/>
  <c r="D935" i="2"/>
  <c r="D936" i="2"/>
  <c r="D937" i="2"/>
  <c r="D938" i="2"/>
  <c r="D939" i="2"/>
  <c r="D940" i="2"/>
  <c r="D941" i="2"/>
  <c r="D942" i="2"/>
  <c r="D943" i="2"/>
  <c r="D944" i="2"/>
  <c r="D945" i="2"/>
  <c r="D946" i="2"/>
  <c r="D947" i="2"/>
  <c r="D948" i="2"/>
  <c r="D949" i="2"/>
  <c r="D950" i="2"/>
  <c r="D951" i="2"/>
  <c r="D952" i="2"/>
  <c r="D953" i="2"/>
  <c r="D954" i="2"/>
  <c r="D955" i="2"/>
  <c r="D956" i="2"/>
  <c r="D957" i="2"/>
  <c r="D958" i="2"/>
  <c r="D959" i="2"/>
  <c r="D960" i="2"/>
  <c r="D961" i="2"/>
  <c r="D962" i="2"/>
  <c r="D963" i="2"/>
  <c r="D964" i="2"/>
  <c r="D965" i="2"/>
  <c r="D966" i="2"/>
  <c r="D967" i="2"/>
  <c r="D968" i="2"/>
  <c r="D969" i="2"/>
  <c r="D970" i="2"/>
  <c r="D971" i="2"/>
  <c r="D972" i="2"/>
  <c r="D973" i="2"/>
  <c r="D974" i="2"/>
  <c r="D975" i="2"/>
  <c r="D976" i="2"/>
  <c r="D977" i="2"/>
  <c r="D978" i="2"/>
  <c r="D979" i="2"/>
  <c r="D980" i="2"/>
  <c r="D981" i="2"/>
  <c r="D982" i="2"/>
  <c r="D983" i="2"/>
  <c r="D984" i="2"/>
  <c r="D985" i="2"/>
  <c r="D986" i="2"/>
  <c r="D987" i="2"/>
  <c r="D988" i="2"/>
  <c r="D989" i="2"/>
  <c r="D990" i="2"/>
  <c r="D991" i="2"/>
  <c r="D992" i="2"/>
  <c r="D993" i="2"/>
  <c r="D994" i="2"/>
  <c r="D995" i="2"/>
  <c r="D996" i="2"/>
  <c r="D997" i="2"/>
  <c r="D998" i="2"/>
  <c r="D999" i="2"/>
  <c r="D1000" i="2"/>
  <c r="D1001" i="2"/>
  <c r="D1002" i="2"/>
  <c r="D1003" i="2"/>
  <c r="D1004" i="2"/>
  <c r="D1005" i="2"/>
  <c r="D1006" i="2"/>
  <c r="D1007" i="2"/>
  <c r="D1008" i="2"/>
  <c r="D1009" i="2"/>
  <c r="D1010" i="2"/>
  <c r="D1011" i="2"/>
  <c r="D1012" i="2"/>
  <c r="D1013" i="2"/>
  <c r="D1014" i="2"/>
  <c r="D1015" i="2"/>
  <c r="D1016" i="2"/>
  <c r="D1017" i="2"/>
  <c r="D1018" i="2"/>
  <c r="D1019" i="2"/>
  <c r="D1020" i="2"/>
  <c r="D1021" i="2"/>
  <c r="D1022" i="2"/>
  <c r="D1023" i="2"/>
  <c r="D1024" i="2"/>
  <c r="D1025" i="2"/>
  <c r="D1026" i="2"/>
  <c r="D1027" i="2"/>
  <c r="D1028" i="2"/>
  <c r="D1029" i="2"/>
  <c r="D1030" i="2"/>
  <c r="D1031" i="2"/>
  <c r="D1032" i="2"/>
  <c r="D1033" i="2"/>
  <c r="D1034" i="2"/>
  <c r="D1035" i="2"/>
  <c r="D1036" i="2"/>
  <c r="D1037" i="2"/>
  <c r="D1038" i="2"/>
  <c r="D1039" i="2"/>
  <c r="D1040" i="2"/>
  <c r="D1041" i="2"/>
  <c r="D1042" i="2"/>
  <c r="D1043" i="2"/>
  <c r="D1044" i="2"/>
  <c r="D1045" i="2"/>
  <c r="D1046" i="2"/>
  <c r="D1047" i="2"/>
  <c r="D1048" i="2"/>
  <c r="D1049" i="2"/>
  <c r="D1050" i="2"/>
  <c r="D1051" i="2"/>
  <c r="D1052" i="2"/>
  <c r="D1053" i="2"/>
  <c r="D1054" i="2"/>
  <c r="D1055" i="2"/>
  <c r="D1056" i="2"/>
  <c r="D1057" i="2"/>
  <c r="D1058" i="2"/>
  <c r="D1059" i="2"/>
  <c r="D1060" i="2"/>
  <c r="D1061" i="2"/>
  <c r="D1062" i="2"/>
  <c r="D1063" i="2"/>
  <c r="D1064" i="2"/>
  <c r="D1065" i="2"/>
  <c r="D1066" i="2"/>
  <c r="D1067" i="2"/>
  <c r="D1068" i="2"/>
  <c r="D1069" i="2"/>
  <c r="D1070" i="2"/>
  <c r="D1071" i="2"/>
  <c r="D1072" i="2"/>
  <c r="D1073" i="2"/>
  <c r="D1074" i="2"/>
  <c r="D1075" i="2"/>
  <c r="D1076" i="2"/>
  <c r="D1077" i="2"/>
  <c r="D1078" i="2"/>
  <c r="D1079" i="2"/>
  <c r="D1080" i="2"/>
  <c r="D1081" i="2"/>
  <c r="D1082" i="2"/>
  <c r="D1083" i="2"/>
  <c r="D1084" i="2"/>
  <c r="D1085" i="2"/>
  <c r="D1086" i="2"/>
  <c r="D1087" i="2"/>
  <c r="D1088" i="2"/>
  <c r="D1089" i="2"/>
  <c r="D1090" i="2"/>
  <c r="D1091" i="2"/>
  <c r="D1092" i="2"/>
  <c r="D1093" i="2"/>
  <c r="D1094" i="2"/>
  <c r="D1095" i="2"/>
  <c r="D1096" i="2"/>
  <c r="D1097" i="2"/>
  <c r="D1098" i="2"/>
  <c r="D1099" i="2"/>
  <c r="D1100" i="2"/>
  <c r="D1101" i="2"/>
  <c r="D1102" i="2"/>
  <c r="D1103" i="2"/>
  <c r="D1104" i="2"/>
  <c r="D1105" i="2"/>
  <c r="D1106" i="2"/>
  <c r="D1107" i="2"/>
  <c r="D1108" i="2"/>
  <c r="D1109" i="2"/>
  <c r="D1110" i="2"/>
  <c r="D1111" i="2"/>
  <c r="D1112" i="2"/>
  <c r="D1113" i="2"/>
  <c r="D1114" i="2"/>
  <c r="D1115" i="2"/>
  <c r="D1116" i="2"/>
  <c r="D1117" i="2"/>
  <c r="D1118" i="2"/>
  <c r="D1119" i="2"/>
  <c r="D1120" i="2"/>
  <c r="D1121" i="2"/>
  <c r="D1122" i="2"/>
  <c r="D1123" i="2"/>
  <c r="D1124" i="2"/>
  <c r="D1125" i="2"/>
  <c r="D1126" i="2"/>
  <c r="D1127" i="2"/>
  <c r="D1128" i="2"/>
  <c r="D1129" i="2"/>
  <c r="D1130" i="2"/>
  <c r="D1131" i="2"/>
  <c r="D1132" i="2"/>
  <c r="D1133" i="2"/>
  <c r="D1134" i="2"/>
  <c r="D1135" i="2"/>
  <c r="D1136" i="2"/>
  <c r="D1137" i="2"/>
  <c r="D1138" i="2"/>
  <c r="D1139" i="2"/>
  <c r="D1140" i="2"/>
  <c r="D1141" i="2"/>
  <c r="D1142" i="2"/>
  <c r="D1143" i="2"/>
  <c r="D1144" i="2"/>
  <c r="D1145" i="2"/>
  <c r="D1146" i="2"/>
  <c r="D1147" i="2"/>
  <c r="D1148" i="2"/>
  <c r="D1149" i="2"/>
  <c r="D1150" i="2"/>
  <c r="D1151" i="2"/>
  <c r="D1152" i="2"/>
  <c r="D1153" i="2"/>
  <c r="D1154" i="2"/>
  <c r="D1155" i="2"/>
  <c r="D1156" i="2"/>
  <c r="D1157" i="2"/>
  <c r="D1158" i="2"/>
  <c r="D1159" i="2"/>
  <c r="D1160" i="2"/>
  <c r="D1161" i="2"/>
  <c r="D1162" i="2"/>
  <c r="D1163" i="2"/>
  <c r="D1164" i="2"/>
  <c r="D1165" i="2"/>
  <c r="D1166" i="2"/>
  <c r="D1167" i="2"/>
  <c r="D1168" i="2"/>
  <c r="D1169" i="2"/>
  <c r="D1170" i="2"/>
  <c r="D1171" i="2"/>
  <c r="D1172" i="2"/>
  <c r="D1173" i="2"/>
  <c r="D1174" i="2"/>
  <c r="D1175" i="2"/>
  <c r="D1176" i="2"/>
  <c r="D1177" i="2"/>
  <c r="D1178" i="2"/>
  <c r="D1179" i="2"/>
  <c r="D1180" i="2"/>
  <c r="D1181" i="2"/>
  <c r="D1182" i="2"/>
  <c r="D1183" i="2"/>
  <c r="D1184" i="2"/>
  <c r="D1185" i="2"/>
  <c r="D1186" i="2"/>
  <c r="D1187" i="2"/>
  <c r="D1188" i="2"/>
  <c r="D1189" i="2"/>
  <c r="D1190" i="2"/>
  <c r="D1191" i="2"/>
  <c r="D1192" i="2"/>
  <c r="D1193" i="2"/>
  <c r="D1194" i="2"/>
  <c r="D1195" i="2"/>
  <c r="D1196" i="2"/>
  <c r="D1197" i="2"/>
  <c r="D1198" i="2"/>
  <c r="D1199" i="2"/>
  <c r="D1200" i="2"/>
  <c r="D1201" i="2"/>
  <c r="D1202" i="2"/>
  <c r="D1203" i="2"/>
  <c r="D1204" i="2"/>
  <c r="D1205" i="2"/>
  <c r="D1206" i="2"/>
  <c r="D1207" i="2"/>
  <c r="D1208" i="2"/>
  <c r="D1209" i="2"/>
  <c r="D1210" i="2"/>
  <c r="D1211" i="2"/>
  <c r="D1212" i="2"/>
  <c r="D1213" i="2"/>
  <c r="D1214" i="2"/>
  <c r="D1215" i="2"/>
  <c r="D1216" i="2"/>
  <c r="D1217" i="2"/>
  <c r="D1218" i="2"/>
  <c r="D1219" i="2"/>
  <c r="D1220" i="2"/>
  <c r="D1221" i="2"/>
  <c r="D1222" i="2"/>
  <c r="D1223" i="2"/>
  <c r="D1224" i="2"/>
  <c r="D1225" i="2"/>
  <c r="D1226" i="2"/>
  <c r="D1227" i="2"/>
  <c r="D1228" i="2"/>
  <c r="D1229" i="2"/>
  <c r="D1230" i="2"/>
  <c r="D1231" i="2"/>
  <c r="D1232" i="2"/>
  <c r="D1233" i="2"/>
  <c r="D1234" i="2"/>
  <c r="D1235" i="2"/>
  <c r="D1236" i="2"/>
  <c r="D1237" i="2"/>
  <c r="D1238" i="2"/>
  <c r="D1239" i="2"/>
  <c r="D1240" i="2"/>
  <c r="D1241" i="2"/>
  <c r="D1242" i="2"/>
  <c r="D1243" i="2"/>
  <c r="D1244" i="2"/>
  <c r="D1245" i="2"/>
  <c r="D1246" i="2"/>
  <c r="D1247" i="2"/>
  <c r="D1248" i="2"/>
  <c r="D1249" i="2"/>
  <c r="D1250" i="2"/>
  <c r="D1251" i="2"/>
  <c r="D1252" i="2"/>
  <c r="D1253" i="2"/>
  <c r="D1254" i="2"/>
  <c r="D1255" i="2"/>
  <c r="D1256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0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188" i="2"/>
  <c r="C189" i="2"/>
  <c r="C190" i="2"/>
  <c r="C191" i="2"/>
  <c r="C192" i="2"/>
  <c r="C193" i="2"/>
  <c r="C194" i="2"/>
  <c r="C195" i="2"/>
  <c r="C196" i="2"/>
  <c r="C197" i="2"/>
  <c r="C198" i="2"/>
  <c r="C199" i="2"/>
  <c r="C200" i="2"/>
  <c r="C201" i="2"/>
  <c r="C202" i="2"/>
  <c r="C203" i="2"/>
  <c r="C204" i="2"/>
  <c r="C205" i="2"/>
  <c r="C206" i="2"/>
  <c r="C207" i="2"/>
  <c r="C208" i="2"/>
  <c r="C209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308" i="2"/>
  <c r="C309" i="2"/>
  <c r="C310" i="2"/>
  <c r="C311" i="2"/>
  <c r="C312" i="2"/>
  <c r="C313" i="2"/>
  <c r="C314" i="2"/>
  <c r="C315" i="2"/>
  <c r="C316" i="2"/>
  <c r="C317" i="2"/>
  <c r="C318" i="2"/>
  <c r="C319" i="2"/>
  <c r="C320" i="2"/>
  <c r="C321" i="2"/>
  <c r="C322" i="2"/>
  <c r="C323" i="2"/>
  <c r="C324" i="2"/>
  <c r="C325" i="2"/>
  <c r="C326" i="2"/>
  <c r="C327" i="2"/>
  <c r="C328" i="2"/>
  <c r="C329" i="2"/>
  <c r="C330" i="2"/>
  <c r="C331" i="2"/>
  <c r="C332" i="2"/>
  <c r="C333" i="2"/>
  <c r="C334" i="2"/>
  <c r="C335" i="2"/>
  <c r="C336" i="2"/>
  <c r="C337" i="2"/>
  <c r="C338" i="2"/>
  <c r="C339" i="2"/>
  <c r="C340" i="2"/>
  <c r="C341" i="2"/>
  <c r="C342" i="2"/>
  <c r="C343" i="2"/>
  <c r="C344" i="2"/>
  <c r="C345" i="2"/>
  <c r="C346" i="2"/>
  <c r="C347" i="2"/>
  <c r="C348" i="2"/>
  <c r="C349" i="2"/>
  <c r="C350" i="2"/>
  <c r="C351" i="2"/>
  <c r="C352" i="2"/>
  <c r="C353" i="2"/>
  <c r="C354" i="2"/>
  <c r="C355" i="2"/>
  <c r="C356" i="2"/>
  <c r="C357" i="2"/>
  <c r="C358" i="2"/>
  <c r="C359" i="2"/>
  <c r="C360" i="2"/>
  <c r="C361" i="2"/>
  <c r="C362" i="2"/>
  <c r="C363" i="2"/>
  <c r="C364" i="2"/>
  <c r="C365" i="2"/>
  <c r="C366" i="2"/>
  <c r="C367" i="2"/>
  <c r="C368" i="2"/>
  <c r="C369" i="2"/>
  <c r="C370" i="2"/>
  <c r="C371" i="2"/>
  <c r="C372" i="2"/>
  <c r="C373" i="2"/>
  <c r="C374" i="2"/>
  <c r="C375" i="2"/>
  <c r="C376" i="2"/>
  <c r="C377" i="2"/>
  <c r="C378" i="2"/>
  <c r="C379" i="2"/>
  <c r="C380" i="2"/>
  <c r="C381" i="2"/>
  <c r="C382" i="2"/>
  <c r="C383" i="2"/>
  <c r="C384" i="2"/>
  <c r="C385" i="2"/>
  <c r="C386" i="2"/>
  <c r="C387" i="2"/>
  <c r="C388" i="2"/>
  <c r="C389" i="2"/>
  <c r="C390" i="2"/>
  <c r="C391" i="2"/>
  <c r="C392" i="2"/>
  <c r="C393" i="2"/>
  <c r="C394" i="2"/>
  <c r="C395" i="2"/>
  <c r="C396" i="2"/>
  <c r="C397" i="2"/>
  <c r="C398" i="2"/>
  <c r="C399" i="2"/>
  <c r="C400" i="2"/>
  <c r="C401" i="2"/>
  <c r="C402" i="2"/>
  <c r="C403" i="2"/>
  <c r="C404" i="2"/>
  <c r="C405" i="2"/>
  <c r="C406" i="2"/>
  <c r="C407" i="2"/>
  <c r="C408" i="2"/>
  <c r="C409" i="2"/>
  <c r="C410" i="2"/>
  <c r="C411" i="2"/>
  <c r="C412" i="2"/>
  <c r="C413" i="2"/>
  <c r="C414" i="2"/>
  <c r="C415" i="2"/>
  <c r="C416" i="2"/>
  <c r="C417" i="2"/>
  <c r="C418" i="2"/>
  <c r="C419" i="2"/>
  <c r="C420" i="2"/>
  <c r="C421" i="2"/>
  <c r="C422" i="2"/>
  <c r="C423" i="2"/>
  <c r="C424" i="2"/>
  <c r="C425" i="2"/>
  <c r="C426" i="2"/>
  <c r="C427" i="2"/>
  <c r="C428" i="2"/>
  <c r="C429" i="2"/>
  <c r="C430" i="2"/>
  <c r="C431" i="2"/>
  <c r="C432" i="2"/>
  <c r="C433" i="2"/>
  <c r="C434" i="2"/>
  <c r="C435" i="2"/>
  <c r="C436" i="2"/>
  <c r="C437" i="2"/>
  <c r="C438" i="2"/>
  <c r="C439" i="2"/>
  <c r="C440" i="2"/>
  <c r="C441" i="2"/>
  <c r="C442" i="2"/>
  <c r="C443" i="2"/>
  <c r="C444" i="2"/>
  <c r="C445" i="2"/>
  <c r="C446" i="2"/>
  <c r="C447" i="2"/>
  <c r="C448" i="2"/>
  <c r="C449" i="2"/>
  <c r="C450" i="2"/>
  <c r="C451" i="2"/>
  <c r="C452" i="2"/>
  <c r="C453" i="2"/>
  <c r="C454" i="2"/>
  <c r="C455" i="2"/>
  <c r="C456" i="2"/>
  <c r="C457" i="2"/>
  <c r="C458" i="2"/>
  <c r="C459" i="2"/>
  <c r="C460" i="2"/>
  <c r="C461" i="2"/>
  <c r="C462" i="2"/>
  <c r="C463" i="2"/>
  <c r="C464" i="2"/>
  <c r="C465" i="2"/>
  <c r="C466" i="2"/>
  <c r="C467" i="2"/>
  <c r="C468" i="2"/>
  <c r="C469" i="2"/>
  <c r="C470" i="2"/>
  <c r="C471" i="2"/>
  <c r="C472" i="2"/>
  <c r="C473" i="2"/>
  <c r="C474" i="2"/>
  <c r="C475" i="2"/>
  <c r="C476" i="2"/>
  <c r="C477" i="2"/>
  <c r="C478" i="2"/>
  <c r="C479" i="2"/>
  <c r="C480" i="2"/>
  <c r="C481" i="2"/>
  <c r="C482" i="2"/>
  <c r="C483" i="2"/>
  <c r="C484" i="2"/>
  <c r="C485" i="2"/>
  <c r="C486" i="2"/>
  <c r="C487" i="2"/>
  <c r="C488" i="2"/>
  <c r="C489" i="2"/>
  <c r="C490" i="2"/>
  <c r="C491" i="2"/>
  <c r="C492" i="2"/>
  <c r="C493" i="2"/>
  <c r="C494" i="2"/>
  <c r="C495" i="2"/>
  <c r="C496" i="2"/>
  <c r="C497" i="2"/>
  <c r="C498" i="2"/>
  <c r="C499" i="2"/>
  <c r="C500" i="2"/>
  <c r="C501" i="2"/>
  <c r="C502" i="2"/>
  <c r="C503" i="2"/>
  <c r="C504" i="2"/>
  <c r="C505" i="2"/>
  <c r="C506" i="2"/>
  <c r="C507" i="2"/>
  <c r="C508" i="2"/>
  <c r="C509" i="2"/>
  <c r="C510" i="2"/>
  <c r="C511" i="2"/>
  <c r="C512" i="2"/>
  <c r="C513" i="2"/>
  <c r="C514" i="2"/>
  <c r="C515" i="2"/>
  <c r="C516" i="2"/>
  <c r="C517" i="2"/>
  <c r="C518" i="2"/>
  <c r="C519" i="2"/>
  <c r="C520" i="2"/>
  <c r="C521" i="2"/>
  <c r="C522" i="2"/>
  <c r="C523" i="2"/>
  <c r="C524" i="2"/>
  <c r="C525" i="2"/>
  <c r="C526" i="2"/>
  <c r="C527" i="2"/>
  <c r="C528" i="2"/>
  <c r="C529" i="2"/>
  <c r="C530" i="2"/>
  <c r="C531" i="2"/>
  <c r="C532" i="2"/>
  <c r="C533" i="2"/>
  <c r="C534" i="2"/>
  <c r="C535" i="2"/>
  <c r="C536" i="2"/>
  <c r="C537" i="2"/>
  <c r="C538" i="2"/>
  <c r="C539" i="2"/>
  <c r="C540" i="2"/>
  <c r="C541" i="2"/>
  <c r="C542" i="2"/>
  <c r="C543" i="2"/>
  <c r="C544" i="2"/>
  <c r="C545" i="2"/>
  <c r="C546" i="2"/>
  <c r="C547" i="2"/>
  <c r="C548" i="2"/>
  <c r="C549" i="2"/>
  <c r="C550" i="2"/>
  <c r="C551" i="2"/>
  <c r="C552" i="2"/>
  <c r="C553" i="2"/>
  <c r="C554" i="2"/>
  <c r="C555" i="2"/>
  <c r="C556" i="2"/>
  <c r="C557" i="2"/>
  <c r="C558" i="2"/>
  <c r="C559" i="2"/>
  <c r="C560" i="2"/>
  <c r="C561" i="2"/>
  <c r="C562" i="2"/>
  <c r="C563" i="2"/>
  <c r="C564" i="2"/>
  <c r="C565" i="2"/>
  <c r="C566" i="2"/>
  <c r="C567" i="2"/>
  <c r="C568" i="2"/>
  <c r="C569" i="2"/>
  <c r="C570" i="2"/>
  <c r="C571" i="2"/>
  <c r="C572" i="2"/>
  <c r="C573" i="2"/>
  <c r="C574" i="2"/>
  <c r="C575" i="2"/>
  <c r="C576" i="2"/>
  <c r="C577" i="2"/>
  <c r="C578" i="2"/>
  <c r="C579" i="2"/>
  <c r="C580" i="2"/>
  <c r="C581" i="2"/>
  <c r="C582" i="2"/>
  <c r="C583" i="2"/>
  <c r="C584" i="2"/>
  <c r="C585" i="2"/>
  <c r="C586" i="2"/>
  <c r="C587" i="2"/>
  <c r="C588" i="2"/>
  <c r="C589" i="2"/>
  <c r="C590" i="2"/>
  <c r="C591" i="2"/>
  <c r="C592" i="2"/>
  <c r="C593" i="2"/>
  <c r="C594" i="2"/>
  <c r="C595" i="2"/>
  <c r="C596" i="2"/>
  <c r="C597" i="2"/>
  <c r="C598" i="2"/>
  <c r="C599" i="2"/>
  <c r="C600" i="2"/>
  <c r="C601" i="2"/>
  <c r="C602" i="2"/>
  <c r="C603" i="2"/>
  <c r="C604" i="2"/>
  <c r="C605" i="2"/>
  <c r="C606" i="2"/>
  <c r="C607" i="2"/>
  <c r="C608" i="2"/>
  <c r="C609" i="2"/>
  <c r="C610" i="2"/>
  <c r="C611" i="2"/>
  <c r="C612" i="2"/>
  <c r="C613" i="2"/>
  <c r="C614" i="2"/>
  <c r="C615" i="2"/>
  <c r="C616" i="2"/>
  <c r="C617" i="2"/>
  <c r="C618" i="2"/>
  <c r="C619" i="2"/>
  <c r="C620" i="2"/>
  <c r="C621" i="2"/>
  <c r="C622" i="2"/>
  <c r="C623" i="2"/>
  <c r="C624" i="2"/>
  <c r="C625" i="2"/>
  <c r="C626" i="2"/>
  <c r="C627" i="2"/>
  <c r="C628" i="2"/>
  <c r="C629" i="2"/>
  <c r="C630" i="2"/>
  <c r="C631" i="2"/>
  <c r="C632" i="2"/>
  <c r="C633" i="2"/>
  <c r="C634" i="2"/>
  <c r="C635" i="2"/>
  <c r="C636" i="2"/>
  <c r="C637" i="2"/>
  <c r="C638" i="2"/>
  <c r="C639" i="2"/>
  <c r="C640" i="2"/>
  <c r="C641" i="2"/>
  <c r="C642" i="2"/>
  <c r="C643" i="2"/>
  <c r="C644" i="2"/>
  <c r="C645" i="2"/>
  <c r="C646" i="2"/>
  <c r="C647" i="2"/>
  <c r="C648" i="2"/>
  <c r="C649" i="2"/>
  <c r="C650" i="2"/>
  <c r="C651" i="2"/>
  <c r="C652" i="2"/>
  <c r="C653" i="2"/>
  <c r="C654" i="2"/>
  <c r="C655" i="2"/>
  <c r="C656" i="2"/>
  <c r="C657" i="2"/>
  <c r="C658" i="2"/>
  <c r="C659" i="2"/>
  <c r="C660" i="2"/>
  <c r="C661" i="2"/>
  <c r="C662" i="2"/>
  <c r="C663" i="2"/>
  <c r="C664" i="2"/>
  <c r="C665" i="2"/>
  <c r="C666" i="2"/>
  <c r="C667" i="2"/>
  <c r="C668" i="2"/>
  <c r="C669" i="2"/>
  <c r="C670" i="2"/>
  <c r="C671" i="2"/>
  <c r="C672" i="2"/>
  <c r="C673" i="2"/>
  <c r="C674" i="2"/>
  <c r="C675" i="2"/>
  <c r="C676" i="2"/>
  <c r="C677" i="2"/>
  <c r="C678" i="2"/>
  <c r="C679" i="2"/>
  <c r="C680" i="2"/>
  <c r="C681" i="2"/>
  <c r="C682" i="2"/>
  <c r="C683" i="2"/>
  <c r="C684" i="2"/>
  <c r="C685" i="2"/>
  <c r="C686" i="2"/>
  <c r="C687" i="2"/>
  <c r="C688" i="2"/>
  <c r="C689" i="2"/>
  <c r="C690" i="2"/>
  <c r="C691" i="2"/>
  <c r="C692" i="2"/>
  <c r="C693" i="2"/>
  <c r="C694" i="2"/>
  <c r="C695" i="2"/>
  <c r="C696" i="2"/>
  <c r="C697" i="2"/>
  <c r="C698" i="2"/>
  <c r="C699" i="2"/>
  <c r="C700" i="2"/>
  <c r="C701" i="2"/>
  <c r="C702" i="2"/>
  <c r="C703" i="2"/>
  <c r="C704" i="2"/>
  <c r="C705" i="2"/>
  <c r="C706" i="2"/>
  <c r="C707" i="2"/>
  <c r="C708" i="2"/>
  <c r="C709" i="2"/>
  <c r="C710" i="2"/>
  <c r="C711" i="2"/>
  <c r="C712" i="2"/>
  <c r="C713" i="2"/>
  <c r="C714" i="2"/>
  <c r="C715" i="2"/>
  <c r="C716" i="2"/>
  <c r="C717" i="2"/>
  <c r="C718" i="2"/>
  <c r="C719" i="2"/>
  <c r="C720" i="2"/>
  <c r="C721" i="2"/>
  <c r="C722" i="2"/>
  <c r="C723" i="2"/>
  <c r="C724" i="2"/>
  <c r="C725" i="2"/>
  <c r="C726" i="2"/>
  <c r="C727" i="2"/>
  <c r="C728" i="2"/>
  <c r="C729" i="2"/>
  <c r="C730" i="2"/>
  <c r="C731" i="2"/>
  <c r="C732" i="2"/>
  <c r="C733" i="2"/>
  <c r="C734" i="2"/>
  <c r="C735" i="2"/>
  <c r="C736" i="2"/>
  <c r="C737" i="2"/>
  <c r="C738" i="2"/>
  <c r="C739" i="2"/>
  <c r="C740" i="2"/>
  <c r="C741" i="2"/>
  <c r="C742" i="2"/>
  <c r="C743" i="2"/>
  <c r="C744" i="2"/>
  <c r="C745" i="2"/>
  <c r="C746" i="2"/>
  <c r="C747" i="2"/>
  <c r="C748" i="2"/>
  <c r="C749" i="2"/>
  <c r="C750" i="2"/>
  <c r="C751" i="2"/>
  <c r="C752" i="2"/>
  <c r="C753" i="2"/>
  <c r="C754" i="2"/>
  <c r="C755" i="2"/>
  <c r="C756" i="2"/>
  <c r="C757" i="2"/>
  <c r="C758" i="2"/>
  <c r="C759" i="2"/>
  <c r="C760" i="2"/>
  <c r="C761" i="2"/>
  <c r="C762" i="2"/>
  <c r="C763" i="2"/>
  <c r="C764" i="2"/>
  <c r="C765" i="2"/>
  <c r="C766" i="2"/>
  <c r="C767" i="2"/>
  <c r="C768" i="2"/>
  <c r="C769" i="2"/>
  <c r="C770" i="2"/>
  <c r="C771" i="2"/>
  <c r="C772" i="2"/>
  <c r="C773" i="2"/>
  <c r="C774" i="2"/>
  <c r="C775" i="2"/>
  <c r="C776" i="2"/>
  <c r="C777" i="2"/>
  <c r="C778" i="2"/>
  <c r="C779" i="2"/>
  <c r="C780" i="2"/>
  <c r="C781" i="2"/>
  <c r="C782" i="2"/>
  <c r="C783" i="2"/>
  <c r="C784" i="2"/>
  <c r="C785" i="2"/>
  <c r="C786" i="2"/>
  <c r="C787" i="2"/>
  <c r="C788" i="2"/>
  <c r="C789" i="2"/>
  <c r="C790" i="2"/>
  <c r="C791" i="2"/>
  <c r="C792" i="2"/>
  <c r="C793" i="2"/>
  <c r="C794" i="2"/>
  <c r="C795" i="2"/>
  <c r="C796" i="2"/>
  <c r="C797" i="2"/>
  <c r="C798" i="2"/>
  <c r="C799" i="2"/>
  <c r="C800" i="2"/>
  <c r="C801" i="2"/>
  <c r="C802" i="2"/>
  <c r="C803" i="2"/>
  <c r="C804" i="2"/>
  <c r="C805" i="2"/>
  <c r="C806" i="2"/>
  <c r="C807" i="2"/>
  <c r="C808" i="2"/>
  <c r="C809" i="2"/>
  <c r="C810" i="2"/>
  <c r="C811" i="2"/>
  <c r="C812" i="2"/>
  <c r="C813" i="2"/>
  <c r="C814" i="2"/>
  <c r="C815" i="2"/>
  <c r="C816" i="2"/>
  <c r="C817" i="2"/>
  <c r="C818" i="2"/>
  <c r="C819" i="2"/>
  <c r="C820" i="2"/>
  <c r="C821" i="2"/>
  <c r="C822" i="2"/>
  <c r="C823" i="2"/>
  <c r="C824" i="2"/>
  <c r="C825" i="2"/>
  <c r="C826" i="2"/>
  <c r="C827" i="2"/>
  <c r="C828" i="2"/>
  <c r="C829" i="2"/>
  <c r="C830" i="2"/>
  <c r="C831" i="2"/>
  <c r="C832" i="2"/>
  <c r="C833" i="2"/>
  <c r="C834" i="2"/>
  <c r="C835" i="2"/>
  <c r="C836" i="2"/>
  <c r="C837" i="2"/>
  <c r="C838" i="2"/>
  <c r="C839" i="2"/>
  <c r="C840" i="2"/>
  <c r="C841" i="2"/>
  <c r="C842" i="2"/>
  <c r="C843" i="2"/>
  <c r="C844" i="2"/>
  <c r="C845" i="2"/>
  <c r="C846" i="2"/>
  <c r="C847" i="2"/>
  <c r="C848" i="2"/>
  <c r="C849" i="2"/>
  <c r="C850" i="2"/>
  <c r="C851" i="2"/>
  <c r="C852" i="2"/>
  <c r="C853" i="2"/>
  <c r="C854" i="2"/>
  <c r="C855" i="2"/>
  <c r="C856" i="2"/>
  <c r="C857" i="2"/>
  <c r="C858" i="2"/>
  <c r="C859" i="2"/>
  <c r="C860" i="2"/>
  <c r="C861" i="2"/>
  <c r="C862" i="2"/>
  <c r="C863" i="2"/>
  <c r="C864" i="2"/>
  <c r="C865" i="2"/>
  <c r="C866" i="2"/>
  <c r="C867" i="2"/>
  <c r="C868" i="2"/>
  <c r="C869" i="2"/>
  <c r="C870" i="2"/>
  <c r="C871" i="2"/>
  <c r="C872" i="2"/>
  <c r="C873" i="2"/>
  <c r="C874" i="2"/>
  <c r="C875" i="2"/>
  <c r="C876" i="2"/>
  <c r="C877" i="2"/>
  <c r="C878" i="2"/>
  <c r="C879" i="2"/>
  <c r="C880" i="2"/>
  <c r="C881" i="2"/>
  <c r="C882" i="2"/>
  <c r="C883" i="2"/>
  <c r="C884" i="2"/>
  <c r="C885" i="2"/>
  <c r="C886" i="2"/>
  <c r="C887" i="2"/>
  <c r="C888" i="2"/>
  <c r="C889" i="2"/>
  <c r="C890" i="2"/>
  <c r="C891" i="2"/>
  <c r="C892" i="2"/>
  <c r="C893" i="2"/>
  <c r="C894" i="2"/>
  <c r="C895" i="2"/>
  <c r="C896" i="2"/>
  <c r="C897" i="2"/>
  <c r="C898" i="2"/>
  <c r="C899" i="2"/>
  <c r="C900" i="2"/>
  <c r="C901" i="2"/>
  <c r="C902" i="2"/>
  <c r="C903" i="2"/>
  <c r="C904" i="2"/>
  <c r="C905" i="2"/>
  <c r="C906" i="2"/>
  <c r="C907" i="2"/>
  <c r="C908" i="2"/>
  <c r="C909" i="2"/>
  <c r="C910" i="2"/>
  <c r="C911" i="2"/>
  <c r="C912" i="2"/>
  <c r="C913" i="2"/>
  <c r="C914" i="2"/>
  <c r="C915" i="2"/>
  <c r="C916" i="2"/>
  <c r="C917" i="2"/>
  <c r="C918" i="2"/>
  <c r="C919" i="2"/>
  <c r="C920" i="2"/>
  <c r="C921" i="2"/>
  <c r="C922" i="2"/>
  <c r="C923" i="2"/>
  <c r="C924" i="2"/>
  <c r="C925" i="2"/>
  <c r="C926" i="2"/>
  <c r="C927" i="2"/>
  <c r="C928" i="2"/>
  <c r="C929" i="2"/>
  <c r="C930" i="2"/>
  <c r="C931" i="2"/>
  <c r="C932" i="2"/>
  <c r="C933" i="2"/>
  <c r="C934" i="2"/>
  <c r="C935" i="2"/>
  <c r="C936" i="2"/>
  <c r="C937" i="2"/>
  <c r="C938" i="2"/>
  <c r="C939" i="2"/>
  <c r="C940" i="2"/>
  <c r="C941" i="2"/>
  <c r="C942" i="2"/>
  <c r="C943" i="2"/>
  <c r="C944" i="2"/>
  <c r="C945" i="2"/>
  <c r="C946" i="2"/>
  <c r="C947" i="2"/>
  <c r="C948" i="2"/>
  <c r="C949" i="2"/>
  <c r="C950" i="2"/>
  <c r="C951" i="2"/>
  <c r="C952" i="2"/>
  <c r="C953" i="2"/>
  <c r="C954" i="2"/>
  <c r="C955" i="2"/>
  <c r="C956" i="2"/>
  <c r="C957" i="2"/>
  <c r="C958" i="2"/>
  <c r="C959" i="2"/>
  <c r="C960" i="2"/>
  <c r="C961" i="2"/>
  <c r="C962" i="2"/>
  <c r="C963" i="2"/>
  <c r="C964" i="2"/>
  <c r="C965" i="2"/>
  <c r="C966" i="2"/>
  <c r="C967" i="2"/>
  <c r="C968" i="2"/>
  <c r="C969" i="2"/>
  <c r="C970" i="2"/>
  <c r="C971" i="2"/>
  <c r="C972" i="2"/>
  <c r="C973" i="2"/>
  <c r="C974" i="2"/>
  <c r="C975" i="2"/>
  <c r="C976" i="2"/>
  <c r="C977" i="2"/>
  <c r="C978" i="2"/>
  <c r="C979" i="2"/>
  <c r="C980" i="2"/>
  <c r="C981" i="2"/>
  <c r="C982" i="2"/>
  <c r="C983" i="2"/>
  <c r="C984" i="2"/>
  <c r="C985" i="2"/>
  <c r="C986" i="2"/>
  <c r="C987" i="2"/>
  <c r="C988" i="2"/>
  <c r="C989" i="2"/>
  <c r="C990" i="2"/>
  <c r="C991" i="2"/>
  <c r="C992" i="2"/>
  <c r="C993" i="2"/>
  <c r="C994" i="2"/>
  <c r="C995" i="2"/>
  <c r="C996" i="2"/>
  <c r="C997" i="2"/>
  <c r="C998" i="2"/>
  <c r="C999" i="2"/>
  <c r="C1000" i="2"/>
  <c r="C1001" i="2"/>
  <c r="C1002" i="2"/>
  <c r="C1003" i="2"/>
  <c r="C1004" i="2"/>
  <c r="C1005" i="2"/>
  <c r="C1006" i="2"/>
  <c r="C1007" i="2"/>
  <c r="C1008" i="2"/>
  <c r="C1009" i="2"/>
  <c r="C1010" i="2"/>
  <c r="C1011" i="2"/>
  <c r="C1012" i="2"/>
  <c r="C1013" i="2"/>
  <c r="C1014" i="2"/>
  <c r="C1015" i="2"/>
  <c r="C1016" i="2"/>
  <c r="C1017" i="2"/>
  <c r="C1018" i="2"/>
  <c r="C1019" i="2"/>
  <c r="C1020" i="2"/>
  <c r="C1021" i="2"/>
  <c r="C1022" i="2"/>
  <c r="C1023" i="2"/>
  <c r="C1024" i="2"/>
  <c r="C1025" i="2"/>
  <c r="C1026" i="2"/>
  <c r="C1027" i="2"/>
  <c r="C1028" i="2"/>
  <c r="C1029" i="2"/>
  <c r="C1030" i="2"/>
  <c r="C1031" i="2"/>
  <c r="C1032" i="2"/>
  <c r="C1033" i="2"/>
  <c r="C1034" i="2"/>
  <c r="C1035" i="2"/>
  <c r="C1036" i="2"/>
  <c r="C1037" i="2"/>
  <c r="C1038" i="2"/>
  <c r="C1039" i="2"/>
  <c r="C1040" i="2"/>
  <c r="C1041" i="2"/>
  <c r="C1042" i="2"/>
  <c r="C1043" i="2"/>
  <c r="C1044" i="2"/>
  <c r="C1045" i="2"/>
  <c r="C1046" i="2"/>
  <c r="C1047" i="2"/>
  <c r="C1048" i="2"/>
  <c r="C1049" i="2"/>
  <c r="C1050" i="2"/>
  <c r="C1051" i="2"/>
  <c r="C1052" i="2"/>
  <c r="C1053" i="2"/>
  <c r="C1054" i="2"/>
  <c r="C1055" i="2"/>
  <c r="C1056" i="2"/>
  <c r="C1057" i="2"/>
  <c r="C1058" i="2"/>
  <c r="C1059" i="2"/>
  <c r="C1060" i="2"/>
  <c r="C1061" i="2"/>
  <c r="C1062" i="2"/>
  <c r="C1063" i="2"/>
  <c r="C1064" i="2"/>
  <c r="C1065" i="2"/>
  <c r="C1066" i="2"/>
  <c r="C1067" i="2"/>
  <c r="C1068" i="2"/>
  <c r="C1069" i="2"/>
  <c r="C1070" i="2"/>
  <c r="C1071" i="2"/>
  <c r="C1072" i="2"/>
  <c r="C1073" i="2"/>
  <c r="C1074" i="2"/>
  <c r="C1075" i="2"/>
  <c r="C1076" i="2"/>
  <c r="C1077" i="2"/>
  <c r="C1078" i="2"/>
  <c r="C1079" i="2"/>
  <c r="C1080" i="2"/>
  <c r="C1081" i="2"/>
  <c r="C1082" i="2"/>
  <c r="C1083" i="2"/>
  <c r="C1084" i="2"/>
  <c r="C1085" i="2"/>
  <c r="C1086" i="2"/>
  <c r="C1087" i="2"/>
  <c r="C1088" i="2"/>
  <c r="C1089" i="2"/>
  <c r="C1090" i="2"/>
  <c r="C1091" i="2"/>
  <c r="C1092" i="2"/>
  <c r="C1093" i="2"/>
  <c r="C1094" i="2"/>
  <c r="C1095" i="2"/>
  <c r="C1096" i="2"/>
  <c r="C1097" i="2"/>
  <c r="C1098" i="2"/>
  <c r="C1099" i="2"/>
  <c r="C1100" i="2"/>
  <c r="C1101" i="2"/>
  <c r="C1102" i="2"/>
  <c r="C1103" i="2"/>
  <c r="C1104" i="2"/>
  <c r="C1105" i="2"/>
  <c r="C1106" i="2"/>
  <c r="C1107" i="2"/>
  <c r="C1108" i="2"/>
  <c r="C1109" i="2"/>
  <c r="C1110" i="2"/>
  <c r="C1111" i="2"/>
  <c r="C1112" i="2"/>
  <c r="C1113" i="2"/>
  <c r="C1114" i="2"/>
  <c r="C1115" i="2"/>
  <c r="C1116" i="2"/>
  <c r="C1117" i="2"/>
  <c r="C1118" i="2"/>
  <c r="C1119" i="2"/>
  <c r="C1120" i="2"/>
  <c r="C1121" i="2"/>
  <c r="C1122" i="2"/>
  <c r="C1123" i="2"/>
  <c r="C1124" i="2"/>
  <c r="C1125" i="2"/>
  <c r="C1126" i="2"/>
  <c r="C1127" i="2"/>
  <c r="C1128" i="2"/>
  <c r="C1129" i="2"/>
  <c r="C1130" i="2"/>
  <c r="C1131" i="2"/>
  <c r="C1132" i="2"/>
  <c r="C1133" i="2"/>
  <c r="C1134" i="2"/>
  <c r="C1135" i="2"/>
  <c r="C1136" i="2"/>
  <c r="C1137" i="2"/>
  <c r="C1138" i="2"/>
  <c r="C1139" i="2"/>
  <c r="C1140" i="2"/>
  <c r="C1141" i="2"/>
  <c r="C1142" i="2"/>
  <c r="C1143" i="2"/>
  <c r="C1144" i="2"/>
  <c r="C1145" i="2"/>
  <c r="C1146" i="2"/>
  <c r="C1147" i="2"/>
  <c r="C1148" i="2"/>
  <c r="C1149" i="2"/>
  <c r="C1150" i="2"/>
  <c r="C1151" i="2"/>
  <c r="C1152" i="2"/>
  <c r="C1153" i="2"/>
  <c r="C1154" i="2"/>
  <c r="C1155" i="2"/>
  <c r="C1156" i="2"/>
  <c r="C1157" i="2"/>
  <c r="C1158" i="2"/>
  <c r="C1159" i="2"/>
  <c r="C1160" i="2"/>
  <c r="C1161" i="2"/>
  <c r="C1162" i="2"/>
  <c r="C1163" i="2"/>
  <c r="C1164" i="2"/>
  <c r="C1165" i="2"/>
  <c r="C1166" i="2"/>
  <c r="C1167" i="2"/>
  <c r="C1168" i="2"/>
  <c r="C1169" i="2"/>
  <c r="C1170" i="2"/>
  <c r="C1171" i="2"/>
  <c r="C1172" i="2"/>
  <c r="C1173" i="2"/>
  <c r="C1174" i="2"/>
  <c r="C1175" i="2"/>
  <c r="C1176" i="2"/>
  <c r="C1177" i="2"/>
  <c r="C1178" i="2"/>
  <c r="C1179" i="2"/>
  <c r="C1180" i="2"/>
  <c r="C1181" i="2"/>
  <c r="C1182" i="2"/>
  <c r="C1183" i="2"/>
  <c r="C1184" i="2"/>
  <c r="C1185" i="2"/>
  <c r="C1186" i="2"/>
  <c r="C1187" i="2"/>
  <c r="C1188" i="2"/>
  <c r="C1189" i="2"/>
  <c r="C1190" i="2"/>
  <c r="C1191" i="2"/>
  <c r="C1192" i="2"/>
  <c r="C1193" i="2"/>
  <c r="C1194" i="2"/>
  <c r="C1195" i="2"/>
  <c r="C1196" i="2"/>
  <c r="C1197" i="2"/>
  <c r="C1198" i="2"/>
  <c r="C1199" i="2"/>
  <c r="C1200" i="2"/>
  <c r="C1201" i="2"/>
  <c r="C1202" i="2"/>
  <c r="C1203" i="2"/>
  <c r="C1204" i="2"/>
  <c r="C1205" i="2"/>
  <c r="C1206" i="2"/>
  <c r="C1207" i="2"/>
  <c r="C1208" i="2"/>
  <c r="C1209" i="2"/>
  <c r="C1210" i="2"/>
  <c r="C1211" i="2"/>
  <c r="C1212" i="2"/>
  <c r="C1213" i="2"/>
  <c r="C1214" i="2"/>
  <c r="C1215" i="2"/>
  <c r="C1216" i="2"/>
  <c r="C1217" i="2"/>
  <c r="C1218" i="2"/>
  <c r="C1219" i="2"/>
  <c r="C1220" i="2"/>
  <c r="C1221" i="2"/>
  <c r="C1222" i="2"/>
  <c r="C1223" i="2"/>
  <c r="C1224" i="2"/>
  <c r="C1225" i="2"/>
  <c r="C1226" i="2"/>
  <c r="C1227" i="2"/>
  <c r="C1228" i="2"/>
  <c r="C1229" i="2"/>
  <c r="C1230" i="2"/>
  <c r="C1231" i="2"/>
  <c r="C1232" i="2"/>
  <c r="C1233" i="2"/>
  <c r="C1234" i="2"/>
  <c r="C1235" i="2"/>
  <c r="C1236" i="2"/>
  <c r="C1237" i="2"/>
  <c r="C1238" i="2"/>
  <c r="C1239" i="2"/>
  <c r="C1240" i="2"/>
  <c r="C1241" i="2"/>
  <c r="C1242" i="2"/>
  <c r="C1243" i="2"/>
  <c r="C1244" i="2"/>
  <c r="C1245" i="2"/>
  <c r="C1246" i="2"/>
  <c r="C1247" i="2"/>
  <c r="C1248" i="2"/>
  <c r="C1249" i="2"/>
  <c r="C1250" i="2"/>
  <c r="C1251" i="2"/>
  <c r="C1252" i="2"/>
  <c r="C1253" i="2"/>
  <c r="C1254" i="2"/>
  <c r="C1255" i="2"/>
  <c r="C1256" i="2"/>
  <c r="A791" i="2"/>
  <c r="A790" i="2"/>
  <c r="A1255" i="2"/>
  <c r="A1256" i="2"/>
  <c r="G1255" i="2"/>
  <c r="G1256" i="2"/>
  <c r="A1251" i="2"/>
  <c r="A1252" i="2"/>
  <c r="A1253" i="2"/>
  <c r="A1254" i="2"/>
  <c r="G1251" i="2"/>
  <c r="G1252" i="2"/>
  <c r="G1253" i="2"/>
  <c r="G1254" i="2"/>
  <c r="A1249" i="2"/>
  <c r="A1250" i="2"/>
  <c r="G1249" i="2"/>
  <c r="G1250" i="2"/>
  <c r="A1247" i="2"/>
  <c r="A1238" i="2"/>
  <c r="A1237" i="2"/>
  <c r="G1237" i="2"/>
  <c r="A1248" i="2"/>
  <c r="G1247" i="2"/>
  <c r="G1248" i="2"/>
  <c r="A1243" i="2"/>
  <c r="A1244" i="2"/>
  <c r="A1245" i="2"/>
  <c r="A1246" i="2"/>
  <c r="G1243" i="2"/>
  <c r="G1244" i="2"/>
  <c r="G1245" i="2"/>
  <c r="G1246" i="2"/>
  <c r="A1240" i="2"/>
  <c r="A1241" i="2"/>
  <c r="A1242" i="2"/>
  <c r="G1240" i="2"/>
  <c r="G1241" i="2"/>
  <c r="G1242" i="2"/>
  <c r="A1239" i="2"/>
  <c r="G1238" i="2"/>
  <c r="G1239" i="2"/>
  <c r="A1236" i="2"/>
  <c r="G1236" i="2"/>
  <c r="A1231" i="2"/>
  <c r="A1232" i="2"/>
  <c r="A1233" i="2"/>
  <c r="A1234" i="2"/>
  <c r="A1235" i="2"/>
  <c r="G1231" i="2"/>
  <c r="G1232" i="2"/>
  <c r="G1233" i="2"/>
  <c r="G1234" i="2"/>
  <c r="G1235" i="2"/>
  <c r="A1229" i="2"/>
  <c r="A1230" i="2"/>
  <c r="G1229" i="2"/>
  <c r="G1230" i="2"/>
  <c r="A1228" i="2" l="1"/>
  <c r="G1228" i="2"/>
  <c r="A1225" i="2"/>
  <c r="A1226" i="2"/>
  <c r="A1227" i="2"/>
  <c r="G1225" i="2"/>
  <c r="G1226" i="2"/>
  <c r="G1227" i="2"/>
  <c r="A1222" i="2"/>
  <c r="A1223" i="2"/>
  <c r="A1224" i="2"/>
  <c r="G1222" i="2"/>
  <c r="G1223" i="2"/>
  <c r="G1224" i="2"/>
  <c r="A1221" i="2"/>
  <c r="G1221" i="2"/>
  <c r="A1220" i="2"/>
  <c r="G1220" i="2"/>
  <c r="A1217" i="2"/>
  <c r="A1218" i="2"/>
  <c r="A1219" i="2"/>
  <c r="G1217" i="2"/>
  <c r="G1218" i="2"/>
  <c r="G1219" i="2"/>
  <c r="A1214" i="2"/>
  <c r="A1215" i="2"/>
  <c r="A1216" i="2"/>
  <c r="G1214" i="2"/>
  <c r="G1215" i="2"/>
  <c r="G1216" i="2"/>
  <c r="A1212" i="2"/>
  <c r="A1213" i="2"/>
  <c r="G1212" i="2"/>
  <c r="G1213" i="2"/>
  <c r="A1208" i="2"/>
  <c r="A1209" i="2"/>
  <c r="A1210" i="2"/>
  <c r="A1211" i="2"/>
  <c r="G1208" i="2"/>
  <c r="G1209" i="2"/>
  <c r="G1210" i="2"/>
  <c r="G1211" i="2"/>
  <c r="A1206" i="2"/>
  <c r="A1207" i="2"/>
  <c r="G1206" i="2"/>
  <c r="G1207" i="2"/>
  <c r="A1202" i="2"/>
  <c r="A1203" i="2"/>
  <c r="A1204" i="2"/>
  <c r="A1205" i="2"/>
  <c r="G1202" i="2"/>
  <c r="G1203" i="2"/>
  <c r="G1204" i="2"/>
  <c r="G1205" i="2"/>
  <c r="A1197" i="2"/>
  <c r="A1198" i="2"/>
  <c r="A1199" i="2"/>
  <c r="A1200" i="2"/>
  <c r="A1201" i="2"/>
  <c r="G1197" i="2"/>
  <c r="G1198" i="2"/>
  <c r="G1199" i="2"/>
  <c r="G1200" i="2"/>
  <c r="G1201" i="2"/>
  <c r="A1195" i="2"/>
  <c r="A1196" i="2"/>
  <c r="G1195" i="2"/>
  <c r="G1196" i="2"/>
  <c r="A1193" i="2"/>
  <c r="A1194" i="2"/>
  <c r="G1193" i="2"/>
  <c r="G1194" i="2"/>
  <c r="A1192" i="2"/>
  <c r="G1192" i="2"/>
  <c r="A1190" i="2"/>
  <c r="A1191" i="2"/>
  <c r="G1190" i="2"/>
  <c r="G1191" i="2"/>
  <c r="A1187" i="2"/>
  <c r="A1188" i="2"/>
  <c r="A1189" i="2"/>
  <c r="G1187" i="2"/>
  <c r="G1188" i="2"/>
  <c r="G1189" i="2"/>
  <c r="A1185" i="2"/>
  <c r="A1186" i="2"/>
  <c r="G1185" i="2"/>
  <c r="G1186" i="2"/>
  <c r="A1183" i="2"/>
  <c r="A1184" i="2"/>
  <c r="G1183" i="2"/>
  <c r="G1184" i="2"/>
  <c r="A1178" i="2"/>
  <c r="A1179" i="2"/>
  <c r="A1180" i="2"/>
  <c r="A1181" i="2"/>
  <c r="A1182" i="2"/>
  <c r="G1178" i="2"/>
  <c r="G1179" i="2"/>
  <c r="G1180" i="2"/>
  <c r="G1181" i="2"/>
  <c r="G1182" i="2"/>
  <c r="A1177" i="2"/>
  <c r="G1177" i="2"/>
  <c r="A1176" i="2"/>
  <c r="G1176" i="2"/>
  <c r="A1173" i="2"/>
  <c r="A1174" i="2"/>
  <c r="A1175" i="2"/>
  <c r="G1173" i="2"/>
  <c r="G1174" i="2"/>
  <c r="G1175" i="2"/>
  <c r="A1169" i="2"/>
  <c r="A1170" i="2"/>
  <c r="A1171" i="2"/>
  <c r="A1172" i="2"/>
  <c r="G1169" i="2"/>
  <c r="G1170" i="2"/>
  <c r="G1171" i="2"/>
  <c r="G1172" i="2"/>
  <c r="A1168" i="2"/>
  <c r="G1168" i="2"/>
  <c r="A1167" i="2"/>
  <c r="G1167" i="2"/>
  <c r="A1163" i="2"/>
  <c r="A1164" i="2"/>
  <c r="A1165" i="2"/>
  <c r="A1166" i="2"/>
  <c r="G1163" i="2"/>
  <c r="G1164" i="2"/>
  <c r="G1165" i="2"/>
  <c r="G1166" i="2"/>
  <c r="A1159" i="2"/>
  <c r="A1160" i="2"/>
  <c r="A1161" i="2"/>
  <c r="A1162" i="2"/>
  <c r="G1159" i="2"/>
  <c r="G1160" i="2"/>
  <c r="G1161" i="2"/>
  <c r="G1162" i="2"/>
  <c r="A1157" i="2"/>
  <c r="A1158" i="2"/>
  <c r="G1157" i="2"/>
  <c r="G1158" i="2"/>
  <c r="A1156" i="2"/>
  <c r="G1156" i="2"/>
  <c r="A1152" i="2"/>
  <c r="A1153" i="2"/>
  <c r="A1154" i="2"/>
  <c r="A1155" i="2"/>
  <c r="G1152" i="2"/>
  <c r="G1153" i="2"/>
  <c r="G1154" i="2"/>
  <c r="G1155" i="2"/>
  <c r="A1150" i="2"/>
  <c r="A1151" i="2"/>
  <c r="G1150" i="2"/>
  <c r="G1151" i="2"/>
  <c r="A1149" i="2"/>
  <c r="G1149" i="2"/>
  <c r="A1146" i="2"/>
  <c r="A1147" i="2"/>
  <c r="A1148" i="2"/>
  <c r="G1146" i="2"/>
  <c r="G1147" i="2"/>
  <c r="G1148" i="2"/>
  <c r="A1144" i="2"/>
  <c r="A1145" i="2"/>
  <c r="G1144" i="2"/>
  <c r="G1145" i="2"/>
  <c r="A1142" i="2"/>
  <c r="A1143" i="2"/>
  <c r="G1142" i="2"/>
  <c r="G1143" i="2"/>
  <c r="A1139" i="2"/>
  <c r="A1140" i="2"/>
  <c r="A1141" i="2"/>
  <c r="G1139" i="2"/>
  <c r="G1140" i="2"/>
  <c r="G1141" i="2"/>
  <c r="A1137" i="2"/>
  <c r="A1138" i="2"/>
  <c r="G1137" i="2"/>
  <c r="G1138" i="2"/>
  <c r="A1134" i="2"/>
  <c r="A1135" i="2"/>
  <c r="A1136" i="2"/>
  <c r="G1134" i="2"/>
  <c r="G1135" i="2"/>
  <c r="G1136" i="2"/>
  <c r="A1132" i="2"/>
  <c r="A1133" i="2"/>
  <c r="G1132" i="2"/>
  <c r="G1133" i="2"/>
  <c r="A1127" i="2"/>
  <c r="A1128" i="2"/>
  <c r="A1129" i="2"/>
  <c r="A1130" i="2"/>
  <c r="A1131" i="2"/>
  <c r="G1127" i="2"/>
  <c r="G1128" i="2"/>
  <c r="G1129" i="2"/>
  <c r="G1130" i="2"/>
  <c r="G1131" i="2"/>
  <c r="A1125" i="2"/>
  <c r="A1126" i="2"/>
  <c r="G1125" i="2"/>
  <c r="G1126" i="2"/>
  <c r="A1121" i="2"/>
  <c r="A1122" i="2"/>
  <c r="A1123" i="2"/>
  <c r="A1124" i="2"/>
  <c r="G1121" i="2"/>
  <c r="G1122" i="2"/>
  <c r="G1123" i="2"/>
  <c r="G1124" i="2"/>
  <c r="A1117" i="2"/>
  <c r="A1118" i="2"/>
  <c r="A1119" i="2"/>
  <c r="A1120" i="2"/>
  <c r="G1117" i="2"/>
  <c r="G1118" i="2"/>
  <c r="G1119" i="2"/>
  <c r="G1120" i="2"/>
  <c r="A1115" i="2"/>
  <c r="A1116" i="2"/>
  <c r="G1115" i="2"/>
  <c r="G1116" i="2"/>
  <c r="A1112" i="2"/>
  <c r="A1113" i="2"/>
  <c r="A1114" i="2"/>
  <c r="G1112" i="2"/>
  <c r="G1113" i="2"/>
  <c r="G1114" i="2"/>
  <c r="A1109" i="2"/>
  <c r="A1110" i="2"/>
  <c r="A1111" i="2"/>
  <c r="G1109" i="2"/>
  <c r="G1110" i="2"/>
  <c r="G1111" i="2"/>
  <c r="A1108" i="2"/>
  <c r="G1108" i="2"/>
  <c r="A1106" i="2"/>
  <c r="A1107" i="2"/>
  <c r="G1106" i="2"/>
  <c r="G1107" i="2"/>
  <c r="A1103" i="2"/>
  <c r="A1104" i="2"/>
  <c r="A1105" i="2"/>
  <c r="G1103" i="2"/>
  <c r="G1104" i="2"/>
  <c r="G1105" i="2"/>
  <c r="A1101" i="2"/>
  <c r="A1102" i="2"/>
  <c r="G1101" i="2"/>
  <c r="G1102" i="2"/>
  <c r="A1100" i="2"/>
  <c r="G1100" i="2"/>
  <c r="A1098" i="2"/>
  <c r="A1099" i="2"/>
  <c r="G1098" i="2"/>
  <c r="G1099" i="2"/>
  <c r="A1096" i="2"/>
  <c r="A1097" i="2"/>
  <c r="G1096" i="2"/>
  <c r="G1097" i="2"/>
  <c r="A1094" i="2"/>
  <c r="A1095" i="2"/>
  <c r="G1094" i="2"/>
  <c r="G1095" i="2"/>
  <c r="A1092" i="2"/>
  <c r="A1093" i="2"/>
  <c r="G1092" i="2"/>
  <c r="G1093" i="2"/>
  <c r="A1091" i="2"/>
  <c r="G1091" i="2"/>
  <c r="A1089" i="2"/>
  <c r="A1090" i="2"/>
  <c r="G1089" i="2"/>
  <c r="G1090" i="2"/>
  <c r="A1087" i="2"/>
  <c r="A1088" i="2"/>
  <c r="G1087" i="2"/>
  <c r="G1088" i="2"/>
  <c r="A1085" i="2"/>
  <c r="A1086" i="2"/>
  <c r="G1085" i="2"/>
  <c r="G1086" i="2"/>
  <c r="A1083" i="2"/>
  <c r="A1084" i="2"/>
  <c r="G1083" i="2"/>
  <c r="G1084" i="2"/>
  <c r="A1082" i="2"/>
  <c r="G1082" i="2"/>
  <c r="A1081" i="2"/>
  <c r="G1081" i="2"/>
  <c r="A1079" i="2"/>
  <c r="A1080" i="2"/>
  <c r="G1079" i="2"/>
  <c r="G1080" i="2"/>
  <c r="A1077" i="2"/>
  <c r="A1078" i="2"/>
  <c r="G1077" i="2"/>
  <c r="G1078" i="2"/>
  <c r="A1074" i="2"/>
  <c r="A1075" i="2"/>
  <c r="A1076" i="2"/>
  <c r="G1074" i="2"/>
  <c r="G1075" i="2"/>
  <c r="G1076" i="2"/>
  <c r="A1071" i="2"/>
  <c r="A1072" i="2"/>
  <c r="A1073" i="2"/>
  <c r="G1071" i="2"/>
  <c r="G1072" i="2"/>
  <c r="G1073" i="2"/>
  <c r="A1069" i="2"/>
  <c r="A1070" i="2"/>
  <c r="G1069" i="2"/>
  <c r="G1070" i="2"/>
  <c r="G1067" i="2"/>
  <c r="A1068" i="2"/>
  <c r="G1068" i="2"/>
  <c r="A1067" i="2"/>
  <c r="A1065" i="2"/>
  <c r="A1066" i="2"/>
  <c r="G1066" i="2"/>
  <c r="G1065" i="2"/>
  <c r="A1062" i="2"/>
  <c r="A1063" i="2"/>
  <c r="A1064" i="2"/>
  <c r="G1062" i="2"/>
  <c r="G1063" i="2"/>
  <c r="G1064" i="2"/>
  <c r="A1061" i="2"/>
  <c r="G1061" i="2"/>
  <c r="A1060" i="2"/>
  <c r="G1060" i="2"/>
  <c r="A1058" i="2"/>
  <c r="A1059" i="2"/>
  <c r="G1058" i="2"/>
  <c r="G1059" i="2"/>
  <c r="A1056" i="2"/>
  <c r="A1057" i="2"/>
  <c r="G1056" i="2"/>
  <c r="G1057" i="2"/>
  <c r="A1054" i="2"/>
  <c r="A1055" i="2"/>
  <c r="G1054" i="2"/>
  <c r="G1055" i="2"/>
  <c r="A1053" i="2"/>
  <c r="G1053" i="2"/>
  <c r="A1052" i="2"/>
  <c r="G1052" i="2"/>
  <c r="A1048" i="2"/>
  <c r="A1049" i="2"/>
  <c r="A1050" i="2"/>
  <c r="A1051" i="2"/>
  <c r="G1048" i="2"/>
  <c r="G1049" i="2"/>
  <c r="G1050" i="2"/>
  <c r="G1051" i="2"/>
  <c r="A1040" i="2"/>
  <c r="A1041" i="2"/>
  <c r="A1042" i="2"/>
  <c r="A1043" i="2"/>
  <c r="A1044" i="2"/>
  <c r="A1045" i="2"/>
  <c r="A1046" i="2"/>
  <c r="A1047" i="2"/>
  <c r="G1040" i="2"/>
  <c r="G1041" i="2"/>
  <c r="G1042" i="2"/>
  <c r="G1043" i="2"/>
  <c r="G1044" i="2"/>
  <c r="G1045" i="2"/>
  <c r="G1046" i="2"/>
  <c r="G1047" i="2"/>
  <c r="A1039" i="2"/>
  <c r="G1039" i="2"/>
  <c r="A1037" i="2"/>
  <c r="A1038" i="2"/>
  <c r="G1037" i="2"/>
  <c r="G1038" i="2"/>
  <c r="A1036" i="2"/>
  <c r="G1036" i="2"/>
  <c r="A1032" i="2"/>
  <c r="A1033" i="2"/>
  <c r="A1034" i="2"/>
  <c r="A1035" i="2"/>
  <c r="G1032" i="2"/>
  <c r="G1033" i="2"/>
  <c r="G1034" i="2"/>
  <c r="G1035" i="2"/>
  <c r="A1029" i="2"/>
  <c r="A1030" i="2"/>
  <c r="A1031" i="2"/>
  <c r="G1029" i="2"/>
  <c r="G1030" i="2"/>
  <c r="G1031" i="2"/>
  <c r="A1028" i="2"/>
  <c r="G1028" i="2"/>
  <c r="A1027" i="2"/>
  <c r="G1027" i="2"/>
  <c r="G1025" i="2"/>
  <c r="A1025" i="2"/>
  <c r="A1026" i="2"/>
  <c r="G1026" i="2"/>
  <c r="A1023" i="2"/>
  <c r="A1024" i="2"/>
  <c r="G1023" i="2"/>
  <c r="G1024" i="2"/>
  <c r="A1021" i="2"/>
  <c r="A1022" i="2"/>
  <c r="G1021" i="2"/>
  <c r="G1022" i="2"/>
  <c r="A1020" i="2"/>
  <c r="G1020" i="2"/>
  <c r="A1016" i="2"/>
  <c r="A1017" i="2"/>
  <c r="A1018" i="2"/>
  <c r="A1019" i="2"/>
  <c r="G1016" i="2"/>
  <c r="G1017" i="2"/>
  <c r="G1018" i="2"/>
  <c r="G1019" i="2"/>
  <c r="A1015" i="2"/>
  <c r="G1015" i="2"/>
  <c r="A1014" i="2"/>
  <c r="G1014" i="2"/>
  <c r="A998" i="2"/>
  <c r="A996" i="2"/>
  <c r="A997" i="2"/>
  <c r="A995" i="2"/>
  <c r="G995" i="2"/>
  <c r="G996" i="2"/>
  <c r="G997" i="2"/>
  <c r="A1011" i="2"/>
  <c r="A1012" i="2"/>
  <c r="A1013" i="2"/>
  <c r="G1011" i="2"/>
  <c r="G1012" i="2"/>
  <c r="G1013" i="2"/>
  <c r="A1010" i="2"/>
  <c r="G1010" i="2"/>
  <c r="A1008" i="2"/>
  <c r="A1009" i="2"/>
  <c r="G1008" i="2"/>
  <c r="G1009" i="2"/>
  <c r="A1004" i="2"/>
  <c r="A1005" i="2"/>
  <c r="A1006" i="2"/>
  <c r="A1007" i="2"/>
  <c r="G1004" i="2"/>
  <c r="G1005" i="2"/>
  <c r="G1006" i="2"/>
  <c r="G1007" i="2"/>
  <c r="A1000" i="2"/>
  <c r="A1001" i="2"/>
  <c r="A1002" i="2"/>
  <c r="A1003" i="2"/>
  <c r="G1000" i="2"/>
  <c r="G1001" i="2"/>
  <c r="G1002" i="2"/>
  <c r="G1003" i="2"/>
  <c r="A999" i="2"/>
  <c r="G998" i="2"/>
  <c r="G999" i="2"/>
  <c r="A991" i="2"/>
  <c r="A992" i="2"/>
  <c r="A993" i="2"/>
  <c r="A994" i="2"/>
  <c r="G991" i="2"/>
  <c r="G992" i="2"/>
  <c r="G993" i="2"/>
  <c r="G994" i="2"/>
  <c r="A989" i="2"/>
  <c r="A990" i="2"/>
  <c r="G989" i="2"/>
  <c r="G990" i="2"/>
  <c r="A987" i="2"/>
  <c r="A988" i="2"/>
  <c r="G987" i="2"/>
  <c r="G988" i="2"/>
  <c r="A985" i="2"/>
  <c r="A986" i="2"/>
  <c r="G985" i="2"/>
  <c r="G986" i="2"/>
  <c r="A982" i="2"/>
  <c r="A983" i="2"/>
  <c r="A984" i="2"/>
  <c r="G982" i="2"/>
  <c r="G983" i="2"/>
  <c r="G984" i="2"/>
  <c r="A978" i="2"/>
  <c r="A979" i="2"/>
  <c r="A980" i="2"/>
  <c r="A981" i="2"/>
  <c r="G978" i="2"/>
  <c r="G979" i="2"/>
  <c r="G980" i="2"/>
  <c r="G981" i="2"/>
  <c r="A976" i="2"/>
  <c r="A977" i="2"/>
  <c r="G976" i="2"/>
  <c r="G977" i="2"/>
  <c r="A975" i="2"/>
  <c r="G975" i="2"/>
  <c r="A973" i="2"/>
  <c r="A974" i="2"/>
  <c r="G973" i="2"/>
  <c r="G974" i="2"/>
  <c r="A971" i="2"/>
  <c r="A972" i="2"/>
  <c r="G971" i="2"/>
  <c r="G972" i="2"/>
  <c r="A969" i="2"/>
  <c r="A970" i="2"/>
  <c r="G969" i="2"/>
  <c r="G970" i="2"/>
  <c r="A966" i="2"/>
  <c r="A967" i="2"/>
  <c r="A968" i="2"/>
  <c r="G966" i="2"/>
  <c r="G967" i="2"/>
  <c r="G968" i="2"/>
  <c r="A964" i="2"/>
  <c r="A965" i="2"/>
  <c r="G964" i="2"/>
  <c r="G965" i="2"/>
  <c r="A962" i="2"/>
  <c r="A963" i="2"/>
  <c r="G962" i="2"/>
  <c r="G963" i="2"/>
  <c r="A961" i="2"/>
  <c r="G961" i="2"/>
  <c r="A960" i="2"/>
  <c r="G960" i="2"/>
  <c r="A959" i="2"/>
  <c r="G959" i="2"/>
  <c r="A958" i="2"/>
  <c r="G958" i="2"/>
  <c r="A957" i="2"/>
  <c r="G957" i="2"/>
  <c r="A954" i="2"/>
  <c r="A955" i="2"/>
  <c r="A956" i="2"/>
  <c r="G954" i="2"/>
  <c r="G955" i="2"/>
  <c r="G956" i="2"/>
  <c r="A953" i="2"/>
  <c r="G953" i="2"/>
  <c r="A952" i="2"/>
  <c r="G952" i="2"/>
  <c r="A951" i="2"/>
  <c r="G951" i="2"/>
  <c r="A950" i="2"/>
  <c r="G950" i="2"/>
  <c r="A949" i="2"/>
  <c r="G949" i="2"/>
  <c r="A946" i="2"/>
  <c r="A947" i="2"/>
  <c r="A948" i="2"/>
  <c r="G946" i="2"/>
  <c r="G947" i="2"/>
  <c r="G948" i="2"/>
  <c r="A945" i="2"/>
  <c r="G945" i="2"/>
  <c r="A943" i="2"/>
  <c r="A944" i="2"/>
  <c r="G943" i="2"/>
  <c r="G944" i="2"/>
  <c r="A942" i="2"/>
  <c r="G942" i="2"/>
  <c r="A941" i="2"/>
  <c r="G941" i="2"/>
  <c r="A940" i="2"/>
  <c r="G940" i="2"/>
  <c r="A939" i="2"/>
  <c r="G939" i="2"/>
  <c r="A937" i="2"/>
  <c r="A938" i="2"/>
  <c r="G937" i="2"/>
  <c r="G938" i="2"/>
  <c r="A936" i="2"/>
  <c r="G936" i="2"/>
  <c r="A935" i="2"/>
  <c r="G935" i="2"/>
  <c r="A933" i="2"/>
  <c r="A934" i="2"/>
  <c r="G933" i="2"/>
  <c r="G934" i="2"/>
  <c r="A932" i="2"/>
  <c r="G932" i="2"/>
  <c r="A930" i="2"/>
  <c r="A931" i="2"/>
  <c r="G930" i="2"/>
  <c r="G931" i="2"/>
  <c r="A929" i="2"/>
  <c r="G929" i="2"/>
  <c r="A926" i="2"/>
  <c r="A927" i="2"/>
  <c r="A928" i="2"/>
  <c r="G926" i="2"/>
  <c r="G927" i="2"/>
  <c r="G928" i="2"/>
  <c r="A925" i="2"/>
  <c r="G925" i="2"/>
  <c r="A924" i="2"/>
  <c r="G924" i="2"/>
  <c r="A922" i="2"/>
  <c r="A923" i="2"/>
  <c r="G922" i="2"/>
  <c r="G923" i="2"/>
  <c r="A919" i="2"/>
  <c r="A920" i="2"/>
  <c r="A921" i="2"/>
  <c r="G919" i="2"/>
  <c r="G920" i="2"/>
  <c r="G921" i="2"/>
  <c r="A913" i="2"/>
  <c r="A914" i="2"/>
  <c r="A915" i="2"/>
  <c r="A916" i="2"/>
  <c r="A917" i="2"/>
  <c r="A918" i="2"/>
  <c r="G913" i="2"/>
  <c r="G914" i="2"/>
  <c r="G915" i="2"/>
  <c r="G916" i="2"/>
  <c r="G917" i="2"/>
  <c r="G918" i="2"/>
  <c r="A911" i="2"/>
  <c r="A912" i="2"/>
  <c r="G911" i="2"/>
  <c r="G912" i="2"/>
  <c r="A906" i="2"/>
  <c r="A907" i="2"/>
  <c r="A908" i="2"/>
  <c r="A909" i="2"/>
  <c r="A910" i="2"/>
  <c r="G906" i="2"/>
  <c r="G907" i="2"/>
  <c r="G908" i="2"/>
  <c r="G909" i="2"/>
  <c r="G910" i="2"/>
  <c r="A905" i="2"/>
  <c r="G905" i="2"/>
  <c r="A904" i="2"/>
  <c r="G904" i="2"/>
  <c r="A903" i="2"/>
  <c r="G903" i="2"/>
  <c r="A894" i="2"/>
  <c r="A895" i="2"/>
  <c r="A896" i="2"/>
  <c r="A897" i="2"/>
  <c r="A898" i="2"/>
  <c r="A899" i="2"/>
  <c r="A900" i="2"/>
  <c r="A901" i="2"/>
  <c r="A902" i="2"/>
  <c r="G894" i="2"/>
  <c r="G895" i="2"/>
  <c r="G896" i="2"/>
  <c r="G897" i="2"/>
  <c r="G898" i="2"/>
  <c r="G899" i="2"/>
  <c r="G900" i="2"/>
  <c r="G901" i="2"/>
  <c r="G902" i="2"/>
  <c r="A893" i="2"/>
  <c r="G893" i="2"/>
  <c r="A892" i="2"/>
  <c r="G892" i="2"/>
  <c r="A890" i="2"/>
  <c r="A891" i="2"/>
  <c r="G890" i="2"/>
  <c r="G891" i="2"/>
  <c r="A888" i="2"/>
  <c r="A889" i="2"/>
  <c r="G888" i="2"/>
  <c r="G889" i="2"/>
  <c r="A887" i="2"/>
  <c r="G887" i="2"/>
  <c r="A886" i="2"/>
  <c r="G886" i="2"/>
  <c r="G885" i="2"/>
  <c r="G884" i="2"/>
  <c r="A883" i="2"/>
  <c r="G882" i="2"/>
  <c r="A882" i="2"/>
  <c r="A885" i="2"/>
  <c r="A884" i="2"/>
  <c r="G883" i="2"/>
  <c r="A880" i="2"/>
  <c r="A881" i="2"/>
  <c r="G880" i="2"/>
  <c r="G881" i="2"/>
  <c r="A877" i="2"/>
  <c r="A878" i="2"/>
  <c r="A879" i="2"/>
  <c r="G877" i="2"/>
  <c r="G878" i="2"/>
  <c r="G879" i="2"/>
  <c r="A876" i="2"/>
  <c r="G876" i="2"/>
  <c r="G874" i="2"/>
  <c r="G873" i="2"/>
  <c r="A875" i="2"/>
  <c r="G875" i="2"/>
  <c r="A874" i="2"/>
  <c r="A873" i="2"/>
  <c r="A872" i="2"/>
  <c r="G872" i="2"/>
  <c r="A871" i="2"/>
  <c r="G871" i="2"/>
  <c r="A870" i="2"/>
  <c r="G870" i="2"/>
  <c r="A869" i="2"/>
  <c r="G869" i="2"/>
  <c r="A868" i="2"/>
  <c r="G868" i="2"/>
  <c r="A867" i="2"/>
  <c r="G867" i="2"/>
  <c r="A866" i="2"/>
  <c r="G866" i="2"/>
  <c r="A865" i="2"/>
  <c r="G865" i="2"/>
  <c r="A864" i="2"/>
  <c r="G864" i="2"/>
  <c r="A863" i="2"/>
  <c r="G863" i="2"/>
  <c r="G861" i="2"/>
  <c r="G862" i="2"/>
  <c r="A861" i="2"/>
  <c r="A862" i="2"/>
  <c r="A860" i="2"/>
  <c r="G860" i="2"/>
  <c r="A859" i="2"/>
  <c r="G859" i="2"/>
  <c r="G858" i="2"/>
  <c r="A858" i="2"/>
  <c r="C6" i="2"/>
  <c r="C7" i="2"/>
  <c r="C8" i="2"/>
  <c r="A857" i="2"/>
  <c r="G857" i="2"/>
  <c r="A856" i="2"/>
  <c r="G856" i="2"/>
  <c r="A855" i="2"/>
  <c r="G855" i="2"/>
  <c r="A854" i="2"/>
  <c r="G854" i="2"/>
  <c r="A853" i="2"/>
  <c r="G853" i="2"/>
  <c r="A852" i="2"/>
  <c r="G852" i="2"/>
  <c r="A851" i="2"/>
  <c r="G851" i="2"/>
  <c r="A850" i="2"/>
  <c r="G850" i="2"/>
  <c r="A849" i="2"/>
  <c r="G849" i="2"/>
  <c r="A848" i="2"/>
  <c r="G848" i="2"/>
  <c r="A847" i="2"/>
  <c r="G847" i="2"/>
  <c r="A846" i="2"/>
  <c r="G846" i="2"/>
  <c r="A845" i="2"/>
  <c r="G845" i="2"/>
  <c r="A844" i="2"/>
  <c r="G844" i="2"/>
  <c r="A843" i="2"/>
  <c r="G843" i="2"/>
  <c r="A842" i="2"/>
  <c r="G842" i="2"/>
  <c r="A841" i="2"/>
  <c r="G841" i="2"/>
  <c r="A840" i="2"/>
  <c r="G840" i="2"/>
  <c r="A839" i="2"/>
  <c r="G839" i="2"/>
  <c r="A838" i="2"/>
  <c r="G838" i="2"/>
  <c r="A837" i="2"/>
  <c r="G837" i="2"/>
  <c r="A836" i="2"/>
  <c r="G836" i="2"/>
  <c r="A835" i="2"/>
  <c r="G835" i="2"/>
  <c r="A834" i="2"/>
  <c r="G834" i="2"/>
  <c r="A833" i="2"/>
  <c r="G833" i="2"/>
  <c r="A832" i="2"/>
  <c r="G832" i="2"/>
  <c r="A831" i="2"/>
  <c r="G831" i="2"/>
  <c r="A830" i="2"/>
  <c r="G830" i="2"/>
  <c r="A829" i="2"/>
  <c r="G829" i="2"/>
  <c r="A828" i="2"/>
  <c r="G828" i="2"/>
  <c r="A827" i="2"/>
  <c r="G827" i="2"/>
  <c r="A826" i="2"/>
  <c r="G826" i="2"/>
  <c r="A825" i="2"/>
  <c r="G825" i="2"/>
  <c r="A824" i="2"/>
  <c r="G824" i="2"/>
  <c r="A823" i="2"/>
  <c r="G823" i="2"/>
  <c r="A822" i="2"/>
  <c r="G822" i="2"/>
  <c r="A821" i="2"/>
  <c r="G821" i="2"/>
  <c r="A820" i="2"/>
  <c r="G820" i="2"/>
  <c r="A819" i="2"/>
  <c r="G819" i="2"/>
  <c r="A818" i="2"/>
  <c r="G818" i="2"/>
  <c r="A817" i="2"/>
  <c r="G817" i="2"/>
  <c r="A816" i="2"/>
  <c r="G816" i="2"/>
  <c r="A815" i="2"/>
  <c r="G815" i="2"/>
  <c r="A814" i="2"/>
  <c r="G814" i="2"/>
  <c r="A813" i="2"/>
  <c r="G813" i="2"/>
  <c r="A812" i="2"/>
  <c r="G812" i="2"/>
  <c r="A811" i="2"/>
  <c r="G811" i="2"/>
  <c r="A810" i="2"/>
  <c r="G810" i="2"/>
  <c r="A809" i="2"/>
  <c r="G809" i="2"/>
  <c r="A808" i="2"/>
  <c r="G808" i="2"/>
  <c r="A807" i="2"/>
  <c r="G807" i="2"/>
  <c r="A806" i="2"/>
  <c r="G806" i="2"/>
  <c r="A805" i="2"/>
  <c r="G805" i="2"/>
  <c r="A804" i="2"/>
  <c r="G804" i="2"/>
  <c r="A803" i="2"/>
  <c r="G803" i="2"/>
  <c r="A802" i="2"/>
  <c r="G802" i="2"/>
  <c r="A801" i="2"/>
  <c r="G801" i="2"/>
  <c r="A800" i="2"/>
  <c r="G800" i="2"/>
  <c r="A799" i="2"/>
  <c r="G799" i="2"/>
  <c r="A798" i="2"/>
  <c r="G798" i="2"/>
  <c r="A797" i="2"/>
  <c r="G797" i="2"/>
  <c r="A796" i="2"/>
  <c r="G796" i="2"/>
  <c r="A795" i="2"/>
  <c r="G795" i="2"/>
  <c r="A794" i="2"/>
  <c r="G794" i="2"/>
  <c r="A793" i="2"/>
  <c r="G793" i="2"/>
  <c r="A792" i="2"/>
  <c r="G792" i="2"/>
  <c r="G790" i="2"/>
  <c r="G791" i="2"/>
  <c r="A789" i="2"/>
  <c r="G789" i="2"/>
  <c r="A788" i="2"/>
  <c r="G788" i="2"/>
  <c r="A787" i="2"/>
  <c r="G787" i="2"/>
  <c r="A786" i="2"/>
  <c r="G786" i="2"/>
  <c r="A785" i="2"/>
  <c r="G785" i="2"/>
  <c r="A784" i="2"/>
  <c r="G784" i="2"/>
  <c r="A783" i="2"/>
  <c r="G783" i="2"/>
  <c r="A782" i="2"/>
  <c r="G782" i="2"/>
  <c r="A781" i="2"/>
  <c r="G781" i="2"/>
  <c r="A780" i="2"/>
  <c r="G780" i="2"/>
  <c r="A779" i="2"/>
  <c r="G779" i="2"/>
  <c r="A778" i="2"/>
  <c r="G778" i="2"/>
  <c r="A777" i="2"/>
  <c r="G777" i="2"/>
  <c r="A776" i="2"/>
  <c r="G776" i="2"/>
  <c r="A775" i="2"/>
  <c r="G775" i="2"/>
  <c r="A774" i="2"/>
  <c r="G774" i="2"/>
  <c r="A773" i="2"/>
  <c r="G773" i="2"/>
  <c r="A772" i="2"/>
  <c r="G772" i="2"/>
  <c r="A771" i="2"/>
  <c r="G771" i="2"/>
  <c r="A770" i="2"/>
  <c r="G770" i="2"/>
  <c r="A769" i="2"/>
  <c r="G769" i="2"/>
  <c r="A768" i="2"/>
  <c r="G768" i="2"/>
  <c r="A751" i="2"/>
  <c r="A752" i="2"/>
  <c r="A753" i="2"/>
  <c r="A754" i="2"/>
  <c r="A755" i="2"/>
  <c r="A756" i="2"/>
  <c r="A767" i="2"/>
  <c r="G767" i="2"/>
  <c r="A766" i="2"/>
  <c r="G766" i="2"/>
  <c r="A765" i="2"/>
  <c r="G765" i="2"/>
  <c r="A764" i="2"/>
  <c r="G764" i="2"/>
  <c r="A763" i="2"/>
  <c r="G763" i="2"/>
  <c r="A762" i="2"/>
  <c r="G762" i="2"/>
  <c r="A761" i="2"/>
  <c r="G761" i="2"/>
  <c r="A760" i="2"/>
  <c r="G760" i="2"/>
  <c r="A759" i="2"/>
  <c r="G759" i="2"/>
  <c r="A758" i="2"/>
  <c r="G758" i="2"/>
  <c r="A757" i="2"/>
  <c r="G757" i="2"/>
  <c r="G751" i="2"/>
  <c r="G756" i="2"/>
  <c r="G755" i="2"/>
  <c r="G754" i="2"/>
  <c r="G753" i="2"/>
  <c r="G752" i="2"/>
  <c r="A750" i="2"/>
  <c r="G750" i="2"/>
  <c r="A749" i="2"/>
  <c r="G749" i="2"/>
  <c r="A748" i="2"/>
  <c r="G748" i="2"/>
  <c r="A747" i="2"/>
  <c r="G747" i="2"/>
  <c r="A746" i="2"/>
  <c r="G746" i="2"/>
  <c r="A745" i="2"/>
  <c r="G745" i="2"/>
  <c r="A744" i="2"/>
  <c r="G744" i="2"/>
  <c r="A743" i="2"/>
  <c r="G743" i="2"/>
  <c r="A742" i="2"/>
  <c r="G742" i="2"/>
  <c r="A741" i="2"/>
  <c r="G741" i="2"/>
  <c r="A740" i="2"/>
  <c r="G740" i="2"/>
  <c r="A739" i="2"/>
  <c r="G739" i="2"/>
  <c r="A738" i="2"/>
  <c r="G738" i="2"/>
  <c r="A737" i="2"/>
  <c r="G737" i="2"/>
  <c r="A736" i="2"/>
  <c r="G736" i="2"/>
  <c r="A735" i="2"/>
  <c r="G735" i="2"/>
  <c r="A734" i="2"/>
  <c r="G734" i="2"/>
  <c r="A733" i="2"/>
  <c r="G733" i="2"/>
  <c r="A732" i="2"/>
  <c r="G732" i="2"/>
  <c r="A731" i="2"/>
  <c r="G731" i="2"/>
  <c r="A730" i="2"/>
  <c r="G730" i="2"/>
  <c r="G729" i="2"/>
  <c r="A729" i="2"/>
  <c r="A728" i="2"/>
  <c r="G728" i="2"/>
  <c r="A727" i="2"/>
  <c r="G727" i="2"/>
  <c r="A726" i="2"/>
  <c r="G726" i="2"/>
  <c r="A725" i="2"/>
  <c r="G725" i="2"/>
  <c r="A724" i="2"/>
  <c r="G724" i="2"/>
  <c r="A723" i="2"/>
  <c r="G723" i="2"/>
  <c r="A722" i="2"/>
  <c r="G722" i="2"/>
  <c r="A721" i="2"/>
  <c r="G721" i="2"/>
  <c r="A720" i="2"/>
  <c r="G720" i="2"/>
  <c r="A719" i="2"/>
  <c r="G719" i="2"/>
  <c r="A718" i="2"/>
  <c r="G718" i="2"/>
  <c r="A717" i="2"/>
  <c r="G717" i="2"/>
  <c r="A716" i="2"/>
  <c r="G716" i="2"/>
  <c r="A715" i="2"/>
  <c r="G715" i="2"/>
  <c r="A714" i="2"/>
  <c r="G714" i="2"/>
  <c r="A713" i="2"/>
  <c r="G713" i="2"/>
  <c r="A712" i="2"/>
  <c r="G712" i="2"/>
  <c r="A711" i="2"/>
  <c r="G711" i="2"/>
  <c r="A710" i="2"/>
  <c r="G710" i="2"/>
  <c r="A709" i="2"/>
  <c r="G709" i="2"/>
  <c r="A708" i="2"/>
  <c r="G708" i="2"/>
  <c r="A707" i="2"/>
  <c r="G707" i="2"/>
  <c r="A706" i="2"/>
  <c r="G706" i="2"/>
  <c r="A705" i="2"/>
  <c r="G705" i="2"/>
  <c r="A704" i="2"/>
  <c r="G704" i="2"/>
  <c r="A703" i="2"/>
  <c r="G703" i="2"/>
  <c r="A702" i="2"/>
  <c r="G702" i="2"/>
  <c r="A701" i="2"/>
  <c r="G701" i="2"/>
  <c r="A700" i="2"/>
  <c r="G700" i="2"/>
  <c r="A699" i="2"/>
  <c r="G699" i="2"/>
  <c r="A698" i="2"/>
  <c r="G698" i="2"/>
  <c r="A697" i="2"/>
  <c r="G697" i="2"/>
  <c r="A696" i="2"/>
  <c r="G696" i="2"/>
  <c r="A695" i="2"/>
  <c r="G695" i="2"/>
  <c r="A694" i="2"/>
  <c r="G694" i="2"/>
  <c r="A693" i="2"/>
  <c r="G693" i="2"/>
  <c r="A692" i="2"/>
  <c r="G692" i="2"/>
  <c r="A691" i="2"/>
  <c r="G691" i="2"/>
  <c r="A690" i="2"/>
  <c r="G690" i="2"/>
  <c r="A689" i="2"/>
  <c r="G689" i="2"/>
  <c r="A688" i="2"/>
  <c r="G688" i="2"/>
  <c r="A687" i="2"/>
  <c r="G687" i="2"/>
  <c r="A686" i="2"/>
  <c r="G686" i="2"/>
  <c r="A685" i="2"/>
  <c r="G685" i="2"/>
  <c r="A684" i="2"/>
  <c r="G684" i="2"/>
  <c r="A683" i="2"/>
  <c r="G683" i="2"/>
  <c r="A682" i="2"/>
  <c r="G682" i="2"/>
  <c r="A681" i="2"/>
  <c r="G681" i="2"/>
  <c r="A680" i="2"/>
  <c r="G680" i="2"/>
  <c r="A679" i="2"/>
  <c r="G679" i="2"/>
  <c r="A678" i="2"/>
  <c r="G678" i="2"/>
  <c r="A677" i="2"/>
  <c r="G677" i="2"/>
  <c r="A676" i="2"/>
  <c r="G676" i="2"/>
  <c r="A675" i="2"/>
  <c r="G675" i="2"/>
  <c r="A674" i="2"/>
  <c r="G674" i="2"/>
  <c r="A673" i="2"/>
  <c r="G673" i="2"/>
  <c r="A672" i="2"/>
  <c r="G672" i="2"/>
  <c r="A671" i="2"/>
  <c r="G671" i="2"/>
  <c r="A670" i="2"/>
  <c r="G670" i="2"/>
  <c r="A669" i="2"/>
  <c r="G669" i="2"/>
  <c r="A668" i="2"/>
  <c r="G668" i="2"/>
  <c r="A667" i="2"/>
  <c r="G667" i="2"/>
  <c r="A666" i="2"/>
  <c r="G666" i="2"/>
  <c r="A665" i="2"/>
  <c r="G665" i="2"/>
  <c r="A664" i="2"/>
  <c r="G664" i="2"/>
  <c r="A663" i="2"/>
  <c r="G663" i="2"/>
  <c r="A662" i="2"/>
  <c r="G662" i="2"/>
  <c r="A661" i="2"/>
  <c r="G661" i="2"/>
  <c r="A660" i="2"/>
  <c r="G660" i="2"/>
  <c r="A659" i="2"/>
  <c r="G659" i="2"/>
  <c r="A658" i="2"/>
  <c r="G658" i="2"/>
  <c r="A657" i="2"/>
  <c r="G657" i="2"/>
  <c r="A656" i="2"/>
  <c r="G656" i="2"/>
  <c r="A655" i="2"/>
  <c r="G655" i="2"/>
  <c r="A654" i="2"/>
  <c r="G654" i="2"/>
  <c r="A653" i="2"/>
  <c r="G653" i="2"/>
  <c r="A652" i="2"/>
  <c r="G652" i="2"/>
  <c r="A651" i="2"/>
  <c r="G651" i="2"/>
  <c r="A650" i="2"/>
  <c r="G650" i="2"/>
  <c r="A649" i="2"/>
  <c r="G649" i="2"/>
  <c r="A648" i="2"/>
  <c r="G648" i="2"/>
  <c r="A647" i="2"/>
  <c r="G647" i="2"/>
  <c r="A646" i="2"/>
  <c r="G646" i="2"/>
  <c r="A645" i="2"/>
  <c r="G645" i="2"/>
  <c r="A644" i="2"/>
  <c r="G644" i="2"/>
  <c r="A643" i="2"/>
  <c r="G643" i="2"/>
  <c r="A642" i="2"/>
  <c r="G642" i="2"/>
  <c r="A641" i="2"/>
  <c r="G641" i="2"/>
  <c r="A640" i="2"/>
  <c r="G640" i="2"/>
  <c r="A639" i="2"/>
  <c r="G639" i="2"/>
  <c r="A638" i="2"/>
  <c r="G638" i="2"/>
  <c r="A637" i="2"/>
  <c r="G637" i="2"/>
  <c r="A636" i="2"/>
  <c r="G636" i="2"/>
  <c r="A635" i="2"/>
  <c r="G635" i="2"/>
  <c r="A634" i="2"/>
  <c r="G634" i="2"/>
  <c r="A633" i="2"/>
  <c r="G633" i="2"/>
  <c r="A632" i="2"/>
  <c r="G632" i="2"/>
  <c r="A631" i="2"/>
  <c r="G631" i="2"/>
  <c r="A630" i="2"/>
  <c r="G630" i="2"/>
  <c r="A629" i="2"/>
  <c r="G629" i="2"/>
  <c r="A628" i="2"/>
  <c r="G628" i="2"/>
  <c r="A627" i="2"/>
  <c r="G627" i="2"/>
  <c r="A626" i="2"/>
  <c r="G626" i="2"/>
  <c r="A625" i="2"/>
  <c r="G625" i="2"/>
  <c r="A624" i="2"/>
  <c r="G624" i="2"/>
  <c r="A623" i="2"/>
  <c r="G623" i="2"/>
  <c r="A622" i="2"/>
  <c r="G622" i="2"/>
  <c r="A621" i="2"/>
  <c r="G621" i="2"/>
  <c r="A620" i="2"/>
  <c r="G620" i="2"/>
  <c r="A619" i="2"/>
  <c r="G619" i="2"/>
  <c r="A618" i="2"/>
  <c r="G618" i="2"/>
  <c r="A617" i="2"/>
  <c r="G617" i="2"/>
  <c r="A616" i="2"/>
  <c r="G616" i="2"/>
  <c r="A615" i="2"/>
  <c r="G615" i="2"/>
  <c r="A614" i="2"/>
  <c r="G614" i="2"/>
  <c r="A613" i="2"/>
  <c r="G613" i="2"/>
  <c r="A612" i="2"/>
  <c r="G612" i="2"/>
  <c r="A611" i="2"/>
  <c r="G611" i="2"/>
  <c r="A610" i="2"/>
  <c r="G610" i="2"/>
  <c r="A609" i="2"/>
  <c r="G609" i="2"/>
  <c r="A608" i="2"/>
  <c r="G608" i="2"/>
  <c r="A607" i="2"/>
  <c r="G607" i="2"/>
  <c r="A606" i="2"/>
  <c r="G606" i="2"/>
  <c r="A605" i="2"/>
  <c r="G605" i="2"/>
  <c r="A604" i="2"/>
  <c r="G604" i="2"/>
  <c r="A603" i="2"/>
  <c r="G603" i="2"/>
  <c r="A602" i="2"/>
  <c r="G602" i="2"/>
  <c r="A601" i="2"/>
  <c r="G601" i="2"/>
  <c r="A600" i="2"/>
  <c r="G600" i="2"/>
  <c r="A599" i="2"/>
  <c r="G599" i="2"/>
  <c r="A598" i="2"/>
  <c r="G598" i="2"/>
  <c r="A597" i="2"/>
  <c r="G597" i="2"/>
  <c r="A596" i="2"/>
  <c r="G596" i="2"/>
  <c r="A595" i="2"/>
  <c r="G595" i="2"/>
  <c r="A594" i="2"/>
  <c r="G594" i="2"/>
  <c r="A593" i="2"/>
  <c r="G593" i="2"/>
  <c r="A592" i="2"/>
  <c r="G592" i="2"/>
  <c r="A591" i="2"/>
  <c r="G591" i="2"/>
  <c r="A590" i="2"/>
  <c r="G590" i="2"/>
  <c r="A589" i="2"/>
  <c r="G589" i="2"/>
  <c r="A588" i="2"/>
  <c r="G588" i="2"/>
  <c r="G587" i="2"/>
  <c r="A587" i="2"/>
  <c r="A586" i="2"/>
  <c r="G586" i="2"/>
  <c r="A585" i="2"/>
  <c r="G585" i="2"/>
  <c r="A584" i="2"/>
  <c r="G584" i="2"/>
  <c r="A583" i="2"/>
  <c r="G583" i="2"/>
  <c r="A582" i="2"/>
  <c r="G582" i="2"/>
  <c r="A581" i="2"/>
  <c r="G581" i="2"/>
  <c r="A580" i="2"/>
  <c r="G580" i="2"/>
  <c r="A579" i="2"/>
  <c r="G579" i="2"/>
  <c r="G577" i="2"/>
  <c r="A578" i="2"/>
  <c r="G578" i="2"/>
  <c r="A577" i="2"/>
  <c r="A576" i="2"/>
  <c r="G576" i="2"/>
  <c r="A575" i="2"/>
  <c r="G575" i="2"/>
  <c r="A574" i="2"/>
  <c r="G574" i="2"/>
  <c r="A573" i="2"/>
  <c r="G573" i="2"/>
  <c r="A572" i="2"/>
  <c r="G572" i="2"/>
  <c r="A571" i="2"/>
  <c r="G571" i="2"/>
  <c r="A570" i="2"/>
  <c r="G570" i="2"/>
  <c r="A569" i="2"/>
  <c r="G569" i="2"/>
  <c r="A568" i="2"/>
  <c r="G568" i="2"/>
  <c r="A567" i="2"/>
  <c r="G567" i="2"/>
  <c r="A566" i="2"/>
  <c r="G566" i="2"/>
  <c r="A565" i="2"/>
  <c r="G565" i="2"/>
  <c r="A564" i="2"/>
  <c r="G564" i="2"/>
  <c r="A563" i="2"/>
  <c r="G563" i="2"/>
  <c r="A562" i="2"/>
  <c r="G562" i="2"/>
  <c r="A561" i="2"/>
  <c r="G561" i="2"/>
  <c r="A560" i="2"/>
  <c r="G560" i="2"/>
  <c r="A559" i="2"/>
  <c r="G559" i="2"/>
  <c r="A558" i="2"/>
  <c r="G558" i="2"/>
  <c r="A557" i="2"/>
  <c r="G557" i="2"/>
  <c r="A556" i="2"/>
  <c r="G556" i="2"/>
  <c r="A555" i="2"/>
  <c r="G555" i="2"/>
  <c r="A554" i="2"/>
  <c r="G554" i="2"/>
  <c r="A553" i="2"/>
  <c r="G553" i="2"/>
  <c r="A552" i="2"/>
  <c r="G552" i="2"/>
  <c r="A551" i="2"/>
  <c r="G551" i="2"/>
  <c r="A550" i="2"/>
  <c r="G550" i="2"/>
  <c r="A549" i="2"/>
  <c r="G549" i="2"/>
  <c r="A548" i="2"/>
  <c r="G548" i="2"/>
  <c r="A547" i="2"/>
  <c r="G547" i="2"/>
  <c r="A546" i="2"/>
  <c r="G546" i="2"/>
  <c r="A545" i="2"/>
  <c r="G545" i="2"/>
  <c r="A544" i="2"/>
  <c r="G544" i="2"/>
  <c r="A543" i="2"/>
  <c r="G543" i="2"/>
  <c r="A542" i="2"/>
  <c r="G542" i="2"/>
  <c r="A541" i="2"/>
  <c r="G541" i="2"/>
  <c r="A540" i="2"/>
  <c r="G540" i="2"/>
  <c r="A539" i="2"/>
  <c r="G539" i="2"/>
  <c r="A538" i="2"/>
  <c r="G538" i="2"/>
  <c r="A537" i="2"/>
  <c r="G537" i="2"/>
  <c r="A536" i="2"/>
  <c r="G536" i="2"/>
  <c r="A535" i="2"/>
  <c r="G535" i="2"/>
  <c r="A534" i="2"/>
  <c r="G534" i="2"/>
  <c r="A533" i="2"/>
  <c r="G533" i="2"/>
  <c r="A532" i="2"/>
  <c r="G532" i="2"/>
  <c r="A531" i="2"/>
  <c r="G531" i="2"/>
  <c r="A530" i="2"/>
  <c r="G530" i="2"/>
  <c r="A529" i="2"/>
  <c r="G529" i="2"/>
  <c r="A528" i="2"/>
  <c r="G528" i="2"/>
  <c r="A527" i="2"/>
  <c r="G527" i="2"/>
  <c r="A526" i="2"/>
  <c r="G526" i="2"/>
  <c r="A525" i="2"/>
  <c r="G525" i="2"/>
  <c r="A524" i="2"/>
  <c r="G524" i="2"/>
  <c r="A523" i="2"/>
  <c r="G523" i="2"/>
  <c r="A522" i="2"/>
  <c r="G522" i="2"/>
  <c r="A521" i="2"/>
  <c r="G521" i="2"/>
  <c r="A520" i="2"/>
  <c r="G520" i="2"/>
  <c r="A519" i="2"/>
  <c r="G519" i="2"/>
  <c r="A518" i="2"/>
  <c r="G518" i="2"/>
  <c r="A517" i="2"/>
  <c r="G517" i="2"/>
  <c r="A516" i="2"/>
  <c r="G516" i="2"/>
  <c r="A515" i="2"/>
  <c r="G515" i="2"/>
  <c r="A514" i="2"/>
  <c r="G514" i="2"/>
  <c r="A513" i="2"/>
  <c r="G513" i="2"/>
  <c r="A512" i="2"/>
  <c r="G512" i="2"/>
  <c r="A511" i="2"/>
  <c r="G511" i="2"/>
  <c r="A510" i="2"/>
  <c r="G510" i="2"/>
  <c r="A509" i="2"/>
  <c r="G509" i="2"/>
  <c r="A508" i="2"/>
  <c r="G508" i="2"/>
  <c r="A507" i="2"/>
  <c r="G507" i="2"/>
  <c r="G505" i="2"/>
  <c r="A506" i="2"/>
  <c r="G506" i="2"/>
  <c r="A505" i="2"/>
  <c r="A504" i="2"/>
  <c r="G504" i="2"/>
  <c r="A503" i="2"/>
  <c r="G503" i="2"/>
  <c r="A502" i="2"/>
  <c r="G502" i="2"/>
  <c r="A501" i="2"/>
  <c r="G501" i="2"/>
  <c r="A500" i="2"/>
  <c r="G500" i="2"/>
  <c r="A499" i="2"/>
  <c r="G499" i="2"/>
  <c r="A498" i="2"/>
  <c r="G498" i="2"/>
  <c r="A497" i="2"/>
  <c r="G497" i="2"/>
  <c r="A496" i="2"/>
  <c r="G496" i="2"/>
  <c r="A495" i="2"/>
  <c r="G495" i="2"/>
  <c r="A494" i="2"/>
  <c r="G494" i="2"/>
  <c r="A493" i="2"/>
  <c r="G493" i="2"/>
  <c r="A492" i="2"/>
  <c r="G492" i="2"/>
  <c r="A491" i="2"/>
  <c r="G491" i="2"/>
  <c r="A490" i="2"/>
  <c r="G490" i="2"/>
  <c r="A489" i="2"/>
  <c r="G489" i="2"/>
  <c r="A488" i="2"/>
  <c r="G488" i="2"/>
  <c r="A487" i="2"/>
  <c r="G487" i="2"/>
  <c r="A486" i="2"/>
  <c r="G486" i="2"/>
  <c r="A485" i="2"/>
  <c r="G485" i="2"/>
  <c r="A484" i="2"/>
  <c r="G484" i="2"/>
  <c r="A483" i="2"/>
  <c r="G483" i="2"/>
  <c r="A482" i="2"/>
  <c r="G482" i="2"/>
  <c r="A481" i="2"/>
  <c r="G481" i="2"/>
  <c r="A480" i="2"/>
  <c r="G480" i="2"/>
  <c r="A479" i="2"/>
  <c r="G479" i="2"/>
  <c r="A478" i="2"/>
  <c r="G478" i="2"/>
  <c r="A477" i="2"/>
  <c r="G477" i="2"/>
  <c r="A476" i="2"/>
  <c r="G476" i="2"/>
  <c r="A475" i="2"/>
  <c r="G475" i="2"/>
  <c r="A474" i="2"/>
  <c r="G474" i="2"/>
  <c r="A473" i="2"/>
  <c r="G473" i="2"/>
  <c r="A472" i="2"/>
  <c r="G472" i="2"/>
  <c r="A471" i="2"/>
  <c r="G471" i="2"/>
  <c r="A470" i="2"/>
  <c r="G470" i="2"/>
  <c r="A469" i="2"/>
  <c r="G469" i="2"/>
  <c r="A468" i="2"/>
  <c r="G468" i="2"/>
  <c r="A467" i="2"/>
  <c r="G467" i="2"/>
  <c r="A466" i="2"/>
  <c r="G466" i="2"/>
  <c r="A465" i="2"/>
  <c r="G465" i="2"/>
  <c r="A464" i="2"/>
  <c r="G464" i="2"/>
  <c r="A463" i="2"/>
  <c r="G463" i="2"/>
  <c r="A462" i="2"/>
  <c r="G462" i="2"/>
  <c r="A461" i="2"/>
  <c r="G461" i="2"/>
  <c r="A460" i="2"/>
  <c r="G460" i="2"/>
  <c r="A459" i="2"/>
  <c r="G459" i="2"/>
  <c r="A458" i="2"/>
  <c r="G458" i="2"/>
  <c r="A457" i="2"/>
  <c r="G457" i="2"/>
  <c r="A456" i="2"/>
  <c r="G456" i="2"/>
  <c r="A455" i="2"/>
  <c r="G455" i="2"/>
  <c r="A454" i="2"/>
  <c r="G454" i="2"/>
  <c r="A453" i="2"/>
  <c r="G453" i="2"/>
  <c r="A452" i="2"/>
  <c r="G452" i="2"/>
  <c r="A451" i="2"/>
  <c r="G451" i="2"/>
  <c r="A450" i="2"/>
  <c r="G450" i="2"/>
  <c r="A449" i="2"/>
  <c r="G449" i="2"/>
  <c r="A448" i="2"/>
  <c r="G448" i="2"/>
  <c r="A447" i="2"/>
  <c r="G447" i="2"/>
  <c r="A446" i="2"/>
  <c r="G446" i="2"/>
  <c r="A445" i="2"/>
  <c r="G445" i="2"/>
  <c r="A444" i="2"/>
  <c r="G444" i="2"/>
  <c r="A443" i="2"/>
  <c r="G443" i="2"/>
  <c r="A442" i="2"/>
  <c r="G442" i="2"/>
  <c r="A441" i="2"/>
  <c r="G441" i="2"/>
  <c r="A440" i="2"/>
  <c r="G440" i="2"/>
  <c r="A439" i="2"/>
  <c r="G439" i="2"/>
  <c r="A438" i="2"/>
  <c r="G438" i="2"/>
  <c r="A437" i="2"/>
  <c r="G437" i="2"/>
  <c r="A436" i="2"/>
  <c r="G436" i="2"/>
  <c r="A435" i="2"/>
  <c r="G435" i="2"/>
  <c r="A434" i="2"/>
  <c r="G434" i="2"/>
  <c r="A433" i="2"/>
  <c r="G433" i="2"/>
  <c r="A432" i="2"/>
  <c r="G432" i="2"/>
  <c r="A431" i="2"/>
  <c r="G431" i="2"/>
  <c r="A430" i="2"/>
  <c r="G430" i="2"/>
  <c r="A429" i="2"/>
  <c r="G429" i="2"/>
  <c r="A428" i="2"/>
  <c r="G428" i="2"/>
  <c r="A427" i="2"/>
  <c r="G427" i="2"/>
  <c r="A426" i="2"/>
  <c r="G426" i="2"/>
  <c r="A425" i="2"/>
  <c r="G425" i="2"/>
  <c r="A424" i="2"/>
  <c r="G424" i="2"/>
  <c r="A423" i="2"/>
  <c r="G423" i="2"/>
  <c r="A422" i="2"/>
  <c r="G422" i="2"/>
  <c r="A421" i="2"/>
  <c r="G421" i="2"/>
  <c r="J5" i="11"/>
  <c r="K6" i="11" s="1"/>
  <c r="R13" i="11"/>
  <c r="A420" i="2"/>
  <c r="G420" i="2"/>
  <c r="A419" i="2"/>
  <c r="G419" i="2"/>
  <c r="A418" i="2"/>
  <c r="G418" i="2"/>
  <c r="A417" i="2"/>
  <c r="G417" i="2"/>
  <c r="A416" i="2"/>
  <c r="G416" i="2"/>
  <c r="A415" i="2"/>
  <c r="G415" i="2"/>
  <c r="A414" i="2"/>
  <c r="G414" i="2"/>
  <c r="A413" i="2"/>
  <c r="G413" i="2"/>
  <c r="A412" i="2"/>
  <c r="G412" i="2"/>
  <c r="A411" i="2"/>
  <c r="G411" i="2"/>
  <c r="A410" i="2"/>
  <c r="G410" i="2"/>
  <c r="A409" i="2"/>
  <c r="G409" i="2"/>
  <c r="A408" i="2"/>
  <c r="G408" i="2"/>
  <c r="A407" i="2"/>
  <c r="G407" i="2"/>
  <c r="A406" i="2"/>
  <c r="G406" i="2"/>
  <c r="A405" i="2"/>
  <c r="G405" i="2"/>
  <c r="A404" i="2"/>
  <c r="G404" i="2"/>
  <c r="A403" i="2"/>
  <c r="G403" i="2"/>
  <c r="A402" i="2"/>
  <c r="G402" i="2"/>
  <c r="A401" i="2"/>
  <c r="G401" i="2"/>
  <c r="A400" i="2"/>
  <c r="G400" i="2"/>
  <c r="A399" i="2"/>
  <c r="G399" i="2"/>
  <c r="A398" i="2"/>
  <c r="G398" i="2"/>
  <c r="A397" i="2"/>
  <c r="G397" i="2"/>
  <c r="A396" i="2"/>
  <c r="G396" i="2"/>
  <c r="A395" i="2"/>
  <c r="G395" i="2"/>
  <c r="A394" i="2"/>
  <c r="G394" i="2"/>
  <c r="A393" i="2"/>
  <c r="G393" i="2"/>
  <c r="A392" i="2"/>
  <c r="G392" i="2"/>
  <c r="A391" i="2"/>
  <c r="G391" i="2"/>
  <c r="A390" i="2"/>
  <c r="G390" i="2"/>
  <c r="A389" i="2"/>
  <c r="G389" i="2"/>
  <c r="A388" i="2"/>
  <c r="G388" i="2"/>
  <c r="A387" i="2"/>
  <c r="G387" i="2"/>
  <c r="A386" i="2"/>
  <c r="G386" i="2"/>
  <c r="A385" i="2"/>
  <c r="G385" i="2"/>
  <c r="A384" i="2"/>
  <c r="G384" i="2"/>
  <c r="A383" i="2"/>
  <c r="G383" i="2"/>
  <c r="A382" i="2"/>
  <c r="G382" i="2"/>
  <c r="A381" i="2"/>
  <c r="G381" i="2"/>
  <c r="A380" i="2"/>
  <c r="G380" i="2"/>
  <c r="A379" i="2"/>
  <c r="G379" i="2"/>
  <c r="A378" i="2"/>
  <c r="G378" i="2"/>
  <c r="A377" i="2"/>
  <c r="G377" i="2"/>
  <c r="A239" i="2"/>
  <c r="G239" i="2"/>
  <c r="A328" i="2"/>
  <c r="G328" i="2"/>
  <c r="A96" i="2"/>
  <c r="G96" i="2"/>
  <c r="A141" i="2"/>
  <c r="G141" i="2"/>
  <c r="A291" i="2"/>
  <c r="G291" i="2"/>
  <c r="A240" i="2"/>
  <c r="G240" i="2"/>
  <c r="A326" i="2"/>
  <c r="G326" i="2"/>
  <c r="A374" i="2"/>
  <c r="G374" i="2"/>
  <c r="A63" i="2"/>
  <c r="G63" i="2"/>
  <c r="A285" i="2"/>
  <c r="G285" i="2"/>
  <c r="J21" i="11"/>
  <c r="A376" i="2"/>
  <c r="G376" i="2"/>
  <c r="A375" i="2"/>
  <c r="G375" i="2"/>
  <c r="A373" i="2"/>
  <c r="G373" i="2"/>
  <c r="A372" i="2"/>
  <c r="G372" i="2"/>
  <c r="A371" i="2"/>
  <c r="G371" i="2"/>
  <c r="A370" i="2"/>
  <c r="G370" i="2"/>
  <c r="A369" i="2"/>
  <c r="G369" i="2"/>
  <c r="A368" i="2"/>
  <c r="G368" i="2"/>
  <c r="J7" i="11"/>
  <c r="D7" i="11"/>
  <c r="A367" i="2"/>
  <c r="G367" i="2"/>
  <c r="A366" i="2"/>
  <c r="G366" i="2"/>
  <c r="A365" i="2"/>
  <c r="G365" i="2"/>
  <c r="A364" i="2"/>
  <c r="G364" i="2"/>
  <c r="A363" i="2"/>
  <c r="G363" i="2"/>
  <c r="A362" i="2"/>
  <c r="G362" i="2"/>
  <c r="A361" i="2"/>
  <c r="G361" i="2"/>
  <c r="A360" i="2"/>
  <c r="G360" i="2"/>
  <c r="A359" i="2"/>
  <c r="G359" i="2"/>
  <c r="A358" i="2"/>
  <c r="G358" i="2"/>
  <c r="A357" i="2"/>
  <c r="G357" i="2"/>
  <c r="A356" i="2"/>
  <c r="G356" i="2"/>
  <c r="A355" i="2"/>
  <c r="G355" i="2"/>
  <c r="W36" i="15"/>
  <c r="W48" i="15"/>
  <c r="W42" i="15"/>
  <c r="W44" i="15" s="1"/>
  <c r="W40" i="15"/>
  <c r="W38" i="15"/>
  <c r="A103" i="2"/>
  <c r="D6" i="2"/>
  <c r="D7" i="2"/>
  <c r="D8" i="2"/>
  <c r="A354" i="2"/>
  <c r="G354" i="2"/>
  <c r="A353" i="2"/>
  <c r="G353" i="2"/>
  <c r="A352" i="2"/>
  <c r="G352" i="2"/>
  <c r="A351" i="2"/>
  <c r="G351" i="2"/>
  <c r="A350" i="2"/>
  <c r="G350" i="2"/>
  <c r="A349" i="2"/>
  <c r="G349" i="2"/>
  <c r="A348" i="2"/>
  <c r="G348" i="2"/>
  <c r="A347" i="2"/>
  <c r="G347" i="2"/>
  <c r="A346" i="2"/>
  <c r="G346" i="2"/>
  <c r="A345" i="2"/>
  <c r="G345" i="2"/>
  <c r="D13" i="11"/>
  <c r="D15" i="11" s="1"/>
  <c r="A344" i="2"/>
  <c r="G344" i="2"/>
  <c r="A343" i="2"/>
  <c r="G343" i="2"/>
  <c r="A342" i="2"/>
  <c r="G342" i="2"/>
  <c r="A341" i="2"/>
  <c r="G341" i="2"/>
  <c r="A340" i="2"/>
  <c r="G340" i="2"/>
  <c r="A339" i="2"/>
  <c r="G339" i="2"/>
  <c r="A338" i="2"/>
  <c r="G338" i="2"/>
  <c r="A337" i="2"/>
  <c r="G337" i="2"/>
  <c r="A336" i="2"/>
  <c r="G336" i="2"/>
  <c r="A335" i="2"/>
  <c r="G335" i="2"/>
  <c r="A334" i="2"/>
  <c r="G334" i="2"/>
  <c r="A333" i="2"/>
  <c r="G333" i="2"/>
  <c r="A332" i="2"/>
  <c r="G332" i="2"/>
  <c r="A331" i="2"/>
  <c r="G331" i="2"/>
  <c r="A330" i="2"/>
  <c r="G330" i="2"/>
  <c r="A329" i="2"/>
  <c r="G329" i="2"/>
  <c r="A327" i="2"/>
  <c r="G327" i="2"/>
  <c r="A325" i="2"/>
  <c r="G325" i="2"/>
  <c r="A324" i="2"/>
  <c r="G324" i="2"/>
  <c r="A323" i="2"/>
  <c r="G323" i="2"/>
  <c r="A322" i="2"/>
  <c r="G322" i="2"/>
  <c r="A321" i="2"/>
  <c r="G321" i="2"/>
  <c r="J19" i="11"/>
  <c r="A320" i="2"/>
  <c r="G320" i="2"/>
  <c r="G313" i="2"/>
  <c r="G312" i="2"/>
  <c r="R17" i="11"/>
  <c r="J17" i="11"/>
  <c r="J9" i="11"/>
  <c r="J11" i="11"/>
  <c r="J13" i="11"/>
  <c r="J15" i="11" s="1"/>
  <c r="A319" i="2"/>
  <c r="G319" i="2"/>
  <c r="A318" i="2"/>
  <c r="G318" i="2"/>
  <c r="A317" i="2"/>
  <c r="G317" i="2"/>
  <c r="A316" i="2"/>
  <c r="G316" i="2"/>
  <c r="A315" i="2"/>
  <c r="G315" i="2"/>
  <c r="A314" i="2"/>
  <c r="G314" i="2"/>
  <c r="A313" i="2"/>
  <c r="A312" i="2"/>
  <c r="A311" i="2"/>
  <c r="G311" i="2"/>
  <c r="A310" i="2"/>
  <c r="G310" i="2"/>
  <c r="A309" i="2"/>
  <c r="G309" i="2"/>
  <c r="A308" i="2"/>
  <c r="G308" i="2"/>
  <c r="A307" i="2"/>
  <c r="G307" i="2"/>
  <c r="A306" i="2"/>
  <c r="G306" i="2"/>
  <c r="A305" i="2"/>
  <c r="G305" i="2"/>
  <c r="A304" i="2"/>
  <c r="G304" i="2"/>
  <c r="A303" i="2"/>
  <c r="G303" i="2"/>
  <c r="A302" i="2"/>
  <c r="G302" i="2"/>
  <c r="A301" i="2"/>
  <c r="G301" i="2"/>
  <c r="A300" i="2"/>
  <c r="G300" i="2"/>
  <c r="A299" i="2"/>
  <c r="G299" i="2"/>
  <c r="A298" i="2"/>
  <c r="G298" i="2"/>
  <c r="A297" i="2"/>
  <c r="G297" i="2"/>
  <c r="A296" i="2"/>
  <c r="G296" i="2"/>
  <c r="A295" i="2"/>
  <c r="G295" i="2"/>
  <c r="A294" i="2"/>
  <c r="G294" i="2"/>
  <c r="A293" i="2"/>
  <c r="G293" i="2"/>
  <c r="A292" i="2"/>
  <c r="G292" i="2"/>
  <c r="A290" i="2"/>
  <c r="G290" i="2"/>
  <c r="A289" i="2"/>
  <c r="G289" i="2"/>
  <c r="A288" i="2"/>
  <c r="G288" i="2"/>
  <c r="A287" i="2"/>
  <c r="G287" i="2"/>
  <c r="A286" i="2"/>
  <c r="G286" i="2"/>
  <c r="A284" i="2"/>
  <c r="G284" i="2"/>
  <c r="A283" i="2"/>
  <c r="G283" i="2"/>
  <c r="A282" i="2"/>
  <c r="G282" i="2"/>
  <c r="A281" i="2"/>
  <c r="G281" i="2"/>
  <c r="A280" i="2"/>
  <c r="G280" i="2"/>
  <c r="A279" i="2"/>
  <c r="G279" i="2"/>
  <c r="A278" i="2"/>
  <c r="G278" i="2"/>
  <c r="A277" i="2"/>
  <c r="G277" i="2"/>
  <c r="A276" i="2"/>
  <c r="G276" i="2"/>
  <c r="A275" i="2"/>
  <c r="G275" i="2"/>
  <c r="A274" i="2"/>
  <c r="G274" i="2"/>
  <c r="A273" i="2"/>
  <c r="G273" i="2"/>
  <c r="A272" i="2"/>
  <c r="G272" i="2"/>
  <c r="A271" i="2"/>
  <c r="G271" i="2"/>
  <c r="A270" i="2"/>
  <c r="G270" i="2"/>
  <c r="A269" i="2"/>
  <c r="G269" i="2"/>
  <c r="A268" i="2"/>
  <c r="G268" i="2"/>
  <c r="A267" i="2"/>
  <c r="G267" i="2"/>
  <c r="A266" i="2"/>
  <c r="G266" i="2"/>
  <c r="A265" i="2"/>
  <c r="G265" i="2"/>
  <c r="A264" i="2"/>
  <c r="G264" i="2"/>
  <c r="A263" i="2"/>
  <c r="G263" i="2"/>
  <c r="A262" i="2"/>
  <c r="G262" i="2"/>
  <c r="A261" i="2"/>
  <c r="G261" i="2"/>
  <c r="A260" i="2"/>
  <c r="G260" i="2"/>
  <c r="A259" i="2"/>
  <c r="G259" i="2"/>
  <c r="A258" i="2"/>
  <c r="G258" i="2"/>
  <c r="A257" i="2"/>
  <c r="G257" i="2"/>
  <c r="A256" i="2"/>
  <c r="G256" i="2"/>
  <c r="A255" i="2"/>
  <c r="G255" i="2"/>
  <c r="A254" i="2"/>
  <c r="G254" i="2"/>
  <c r="A253" i="2"/>
  <c r="G253" i="2"/>
  <c r="A252" i="2"/>
  <c r="G252" i="2"/>
  <c r="A251" i="2"/>
  <c r="G251" i="2"/>
  <c r="A250" i="2"/>
  <c r="G250" i="2"/>
  <c r="A249" i="2"/>
  <c r="G249" i="2"/>
  <c r="A248" i="2"/>
  <c r="G248" i="2"/>
  <c r="A247" i="2"/>
  <c r="G247" i="2"/>
  <c r="A246" i="2"/>
  <c r="G246" i="2"/>
  <c r="A245" i="2"/>
  <c r="G245" i="2"/>
  <c r="A244" i="2"/>
  <c r="G244" i="2"/>
  <c r="A243" i="2"/>
  <c r="G243" i="2"/>
  <c r="A242" i="2"/>
  <c r="G242" i="2"/>
  <c r="A241" i="2"/>
  <c r="G241" i="2"/>
  <c r="A238" i="2"/>
  <c r="G238" i="2"/>
  <c r="A237" i="2"/>
  <c r="G237" i="2"/>
  <c r="A236" i="2"/>
  <c r="G236" i="2"/>
  <c r="A235" i="2"/>
  <c r="G235" i="2"/>
  <c r="A234" i="2"/>
  <c r="G234" i="2"/>
  <c r="A233" i="2"/>
  <c r="G233" i="2"/>
  <c r="A232" i="2"/>
  <c r="G232" i="2"/>
  <c r="A231" i="2"/>
  <c r="G231" i="2"/>
  <c r="A230" i="2"/>
  <c r="G230" i="2"/>
  <c r="A229" i="2"/>
  <c r="G229" i="2"/>
  <c r="A228" i="2"/>
  <c r="G228" i="2"/>
  <c r="A227" i="2"/>
  <c r="G227" i="2"/>
  <c r="A226" i="2"/>
  <c r="G226" i="2"/>
  <c r="A225" i="2"/>
  <c r="G225" i="2"/>
  <c r="A224" i="2"/>
  <c r="G224" i="2"/>
  <c r="A223" i="2"/>
  <c r="G223" i="2"/>
  <c r="A222" i="2"/>
  <c r="G222" i="2"/>
  <c r="A221" i="2"/>
  <c r="G221" i="2"/>
  <c r="A220" i="2"/>
  <c r="G220" i="2"/>
  <c r="A219" i="2"/>
  <c r="G219" i="2"/>
  <c r="A218" i="2"/>
  <c r="G218" i="2"/>
  <c r="A217" i="2"/>
  <c r="G217" i="2"/>
  <c r="A216" i="2"/>
  <c r="G216" i="2"/>
  <c r="A215" i="2"/>
  <c r="G215" i="2"/>
  <c r="A214" i="2"/>
  <c r="G214" i="2"/>
  <c r="A213" i="2"/>
  <c r="G213" i="2"/>
  <c r="A212" i="2"/>
  <c r="G212" i="2"/>
  <c r="A211" i="2"/>
  <c r="G211" i="2"/>
  <c r="A210" i="2"/>
  <c r="G210" i="2"/>
  <c r="A209" i="2"/>
  <c r="G209" i="2"/>
  <c r="A208" i="2"/>
  <c r="G208" i="2"/>
  <c r="A207" i="2"/>
  <c r="G207" i="2"/>
  <c r="A206" i="2"/>
  <c r="G206" i="2"/>
  <c r="A205" i="2"/>
  <c r="G205" i="2"/>
  <c r="A204" i="2"/>
  <c r="G204" i="2"/>
  <c r="A203" i="2"/>
  <c r="G203" i="2"/>
  <c r="A202" i="2"/>
  <c r="G202" i="2"/>
  <c r="A201" i="2"/>
  <c r="G201" i="2"/>
  <c r="A200" i="2"/>
  <c r="G200" i="2"/>
  <c r="A199" i="2"/>
  <c r="G199" i="2"/>
  <c r="A198" i="2"/>
  <c r="G198" i="2"/>
  <c r="A197" i="2"/>
  <c r="G197" i="2"/>
  <c r="A196" i="2"/>
  <c r="G196" i="2"/>
  <c r="A195" i="2"/>
  <c r="G195" i="2"/>
  <c r="A194" i="2"/>
  <c r="G194" i="2"/>
  <c r="A193" i="2"/>
  <c r="G193" i="2"/>
  <c r="A192" i="2"/>
  <c r="G192" i="2"/>
  <c r="A191" i="2"/>
  <c r="G191" i="2"/>
  <c r="A190" i="2"/>
  <c r="G190" i="2"/>
  <c r="A189" i="2"/>
  <c r="G189" i="2"/>
  <c r="A188" i="2"/>
  <c r="G188" i="2"/>
  <c r="A187" i="2"/>
  <c r="G187" i="2"/>
  <c r="A186" i="2"/>
  <c r="G186" i="2"/>
  <c r="A185" i="2"/>
  <c r="G185" i="2"/>
  <c r="A184" i="2"/>
  <c r="G184" i="2"/>
  <c r="A183" i="2"/>
  <c r="G183" i="2"/>
  <c r="A182" i="2"/>
  <c r="G182" i="2"/>
  <c r="A181" i="2"/>
  <c r="G181" i="2"/>
  <c r="A180" i="2"/>
  <c r="G180" i="2"/>
  <c r="A179" i="2"/>
  <c r="G179" i="2"/>
  <c r="A178" i="2"/>
  <c r="G178" i="2"/>
  <c r="A177" i="2"/>
  <c r="G177" i="2"/>
  <c r="A176" i="2"/>
  <c r="G176" i="2"/>
  <c r="A175" i="2"/>
  <c r="G175" i="2"/>
  <c r="A174" i="2"/>
  <c r="G174" i="2"/>
  <c r="A173" i="2"/>
  <c r="G173" i="2"/>
  <c r="A172" i="2"/>
  <c r="G172" i="2"/>
  <c r="A171" i="2"/>
  <c r="G171" i="2"/>
  <c r="A170" i="2"/>
  <c r="G170" i="2"/>
  <c r="A169" i="2"/>
  <c r="G169" i="2"/>
  <c r="A168" i="2"/>
  <c r="G168" i="2"/>
  <c r="A167" i="2"/>
  <c r="G167" i="2"/>
  <c r="A166" i="2"/>
  <c r="G166" i="2"/>
  <c r="A165" i="2"/>
  <c r="G165" i="2"/>
  <c r="A164" i="2"/>
  <c r="G164" i="2"/>
  <c r="A163" i="2"/>
  <c r="G163" i="2"/>
  <c r="A162" i="2"/>
  <c r="G162" i="2"/>
  <c r="A161" i="2"/>
  <c r="G161" i="2"/>
  <c r="A160" i="2"/>
  <c r="G160" i="2"/>
  <c r="A159" i="2"/>
  <c r="G159" i="2"/>
  <c r="A158" i="2"/>
  <c r="G158" i="2"/>
  <c r="A157" i="2"/>
  <c r="G157" i="2"/>
  <c r="A156" i="2"/>
  <c r="G156" i="2"/>
  <c r="A155" i="2"/>
  <c r="G155" i="2"/>
  <c r="A154" i="2"/>
  <c r="G154" i="2"/>
  <c r="A153" i="2"/>
  <c r="G153" i="2"/>
  <c r="A152" i="2"/>
  <c r="G152" i="2"/>
  <c r="A151" i="2"/>
  <c r="G151" i="2"/>
  <c r="A150" i="2"/>
  <c r="G150" i="2"/>
  <c r="A149" i="2"/>
  <c r="G149" i="2"/>
  <c r="A148" i="2"/>
  <c r="G148" i="2"/>
  <c r="A147" i="2"/>
  <c r="G147" i="2"/>
  <c r="A146" i="2"/>
  <c r="G146" i="2"/>
  <c r="A145" i="2"/>
  <c r="G145" i="2"/>
  <c r="A144" i="2"/>
  <c r="G144" i="2"/>
  <c r="A143" i="2"/>
  <c r="G143" i="2"/>
  <c r="A142" i="2"/>
  <c r="G142" i="2"/>
  <c r="A140" i="2"/>
  <c r="G140" i="2"/>
  <c r="A139" i="2"/>
  <c r="G139" i="2"/>
  <c r="A138" i="2"/>
  <c r="G138" i="2"/>
  <c r="A137" i="2"/>
  <c r="G137" i="2"/>
  <c r="A136" i="2"/>
  <c r="G136" i="2"/>
  <c r="G102" i="2"/>
  <c r="G101" i="2"/>
  <c r="A102" i="2"/>
  <c r="A101" i="2"/>
  <c r="A135" i="2"/>
  <c r="G135" i="2"/>
  <c r="A134" i="2"/>
  <c r="G134" i="2"/>
  <c r="A133" i="2"/>
  <c r="G133" i="2"/>
  <c r="A132" i="2"/>
  <c r="G132" i="2"/>
  <c r="A131" i="2"/>
  <c r="G131" i="2"/>
  <c r="A130" i="2"/>
  <c r="G130" i="2"/>
  <c r="A129" i="2"/>
  <c r="G129" i="2"/>
  <c r="A128" i="2"/>
  <c r="G128" i="2"/>
  <c r="A127" i="2"/>
  <c r="G127" i="2"/>
  <c r="A126" i="2"/>
  <c r="G126" i="2"/>
  <c r="A125" i="2"/>
  <c r="G125" i="2"/>
  <c r="A124" i="2"/>
  <c r="G124" i="2"/>
  <c r="A123" i="2"/>
  <c r="G123" i="2"/>
  <c r="A122" i="2"/>
  <c r="G122" i="2"/>
  <c r="A121" i="2"/>
  <c r="G121" i="2"/>
  <c r="A120" i="2"/>
  <c r="G120" i="2"/>
  <c r="A119" i="2"/>
  <c r="G119" i="2"/>
  <c r="A118" i="2"/>
  <c r="G118" i="2"/>
  <c r="A117" i="2"/>
  <c r="G117" i="2"/>
  <c r="A116" i="2"/>
  <c r="G116" i="2"/>
  <c r="A100" i="2"/>
  <c r="G100" i="2"/>
  <c r="A115" i="2"/>
  <c r="G115" i="2"/>
  <c r="A114" i="2"/>
  <c r="G114" i="2"/>
  <c r="A113" i="2"/>
  <c r="G113" i="2"/>
  <c r="A112" i="2"/>
  <c r="G112" i="2"/>
  <c r="A111" i="2"/>
  <c r="G111" i="2"/>
  <c r="A110" i="2"/>
  <c r="G110" i="2"/>
  <c r="A109" i="2"/>
  <c r="G109" i="2"/>
  <c r="A108" i="2"/>
  <c r="G108" i="2"/>
  <c r="D19" i="11"/>
  <c r="A107" i="2"/>
  <c r="G107" i="2"/>
  <c r="A106" i="2"/>
  <c r="G106" i="2"/>
  <c r="A105" i="2"/>
  <c r="G105" i="2"/>
  <c r="A104" i="2"/>
  <c r="G104" i="2"/>
  <c r="G103" i="2"/>
  <c r="A99" i="2"/>
  <c r="G99" i="2"/>
  <c r="A98" i="2"/>
  <c r="G98" i="2"/>
  <c r="A97" i="2"/>
  <c r="G97" i="2"/>
  <c r="A95" i="2"/>
  <c r="G95" i="2"/>
  <c r="A94" i="2"/>
  <c r="G94" i="2"/>
  <c r="A93" i="2"/>
  <c r="G93" i="2"/>
  <c r="A92" i="2"/>
  <c r="G92" i="2"/>
  <c r="A91" i="2"/>
  <c r="G91" i="2"/>
  <c r="A90" i="2"/>
  <c r="G90" i="2"/>
  <c r="A89" i="2"/>
  <c r="G89" i="2"/>
  <c r="A88" i="2"/>
  <c r="G88" i="2"/>
  <c r="A87" i="2"/>
  <c r="G87" i="2"/>
  <c r="A86" i="2"/>
  <c r="G86" i="2"/>
  <c r="A85" i="2"/>
  <c r="G85" i="2"/>
  <c r="A84" i="2"/>
  <c r="G84" i="2"/>
  <c r="A83" i="2"/>
  <c r="G83" i="2"/>
  <c r="A82" i="2"/>
  <c r="G82" i="2"/>
  <c r="A81" i="2"/>
  <c r="G81" i="2"/>
  <c r="A80" i="2"/>
  <c r="G80" i="2"/>
  <c r="A79" i="2"/>
  <c r="G79" i="2"/>
  <c r="A78" i="2"/>
  <c r="G78" i="2"/>
  <c r="A77" i="2"/>
  <c r="G77" i="2"/>
  <c r="A76" i="2"/>
  <c r="G76" i="2"/>
  <c r="A75" i="2"/>
  <c r="G75" i="2"/>
  <c r="A74" i="2"/>
  <c r="G74" i="2"/>
  <c r="A73" i="2"/>
  <c r="G73" i="2"/>
  <c r="A72" i="2"/>
  <c r="A71" i="2"/>
  <c r="G71" i="2"/>
  <c r="G72" i="2"/>
  <c r="A70" i="2"/>
  <c r="G70" i="2"/>
  <c r="D9" i="11"/>
  <c r="D11" i="11"/>
  <c r="A69" i="2"/>
  <c r="G69" i="2"/>
  <c r="A68" i="2"/>
  <c r="G68" i="2"/>
  <c r="A67" i="2"/>
  <c r="G67" i="2"/>
  <c r="A66" i="2"/>
  <c r="G66" i="2"/>
  <c r="A65" i="2"/>
  <c r="G65" i="2"/>
  <c r="A6" i="2"/>
  <c r="A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4" i="2"/>
  <c r="G64" i="2"/>
  <c r="G60" i="2"/>
  <c r="G61" i="2"/>
  <c r="G62" i="2"/>
  <c r="G59" i="2"/>
  <c r="G58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57" i="2"/>
  <c r="G55" i="2"/>
  <c r="G56" i="2"/>
  <c r="G54" i="2"/>
  <c r="G53" i="2"/>
  <c r="G52" i="2"/>
  <c r="G51" i="2"/>
  <c r="G50" i="2"/>
  <c r="G49" i="2"/>
  <c r="G48" i="2"/>
  <c r="G46" i="2"/>
  <c r="G47" i="2"/>
  <c r="G19" i="2"/>
  <c r="G20" i="2"/>
  <c r="G21" i="2"/>
  <c r="G22" i="2"/>
  <c r="G23" i="2"/>
  <c r="G24" i="2"/>
  <c r="G25" i="2"/>
  <c r="G26" i="2"/>
  <c r="G27" i="2"/>
  <c r="G28" i="2"/>
  <c r="G29" i="2"/>
  <c r="G45" i="2"/>
  <c r="G44" i="2"/>
  <c r="G43" i="2"/>
  <c r="G41" i="2"/>
  <c r="G42" i="2"/>
  <c r="G40" i="2"/>
  <c r="G39" i="2"/>
  <c r="G38" i="2"/>
  <c r="G37" i="2"/>
  <c r="G36" i="2"/>
  <c r="G35" i="2"/>
  <c r="G34" i="2"/>
  <c r="G33" i="2"/>
  <c r="G32" i="2"/>
  <c r="G31" i="2"/>
  <c r="G30" i="2"/>
  <c r="E48" i="15"/>
  <c r="Q56" i="15" l="1"/>
  <c r="K56" i="15"/>
  <c r="E56" i="15"/>
  <c r="W29" i="15"/>
  <c r="Q29" i="15"/>
  <c r="K29" i="15"/>
  <c r="E29" i="15"/>
  <c r="L9" i="11"/>
  <c r="R9" i="11"/>
  <c r="R7" i="11" s="1"/>
  <c r="E36" i="15"/>
  <c r="W11" i="15"/>
  <c r="K9" i="15"/>
  <c r="W34" i="15"/>
  <c r="E19" i="15"/>
  <c r="E40" i="15"/>
  <c r="D21" i="11"/>
  <c r="L21" i="11" s="1"/>
  <c r="E42" i="15"/>
  <c r="E44" i="15" s="1"/>
  <c r="E13" i="15"/>
  <c r="K11" i="11" s="1"/>
  <c r="K19" i="15"/>
  <c r="E9" i="15"/>
  <c r="E11" i="15"/>
  <c r="Q21" i="15"/>
  <c r="K40" i="15"/>
  <c r="K42" i="15"/>
  <c r="K44" i="15" s="1"/>
  <c r="W23" i="15"/>
  <c r="K23" i="15"/>
  <c r="E46" i="15"/>
  <c r="K21" i="15"/>
  <c r="Q34" i="15"/>
  <c r="K34" i="15"/>
  <c r="K7" i="15"/>
  <c r="Q7" i="15"/>
  <c r="W15" i="15"/>
  <c r="W17" i="15" s="1"/>
  <c r="L7" i="11"/>
  <c r="E23" i="15"/>
  <c r="Q13" i="15"/>
  <c r="K48" i="15"/>
  <c r="K36" i="15"/>
  <c r="W9" i="15"/>
  <c r="Q19" i="15"/>
  <c r="K15" i="15"/>
  <c r="K17" i="15" s="1"/>
  <c r="K11" i="15"/>
  <c r="W50" i="15"/>
  <c r="W13" i="15"/>
  <c r="W19" i="15"/>
  <c r="E50" i="15"/>
  <c r="Q40" i="15"/>
  <c r="E15" i="15"/>
  <c r="E17" i="15" s="1"/>
  <c r="K13" i="15"/>
  <c r="W7" i="15"/>
  <c r="K50" i="15"/>
  <c r="Q15" i="15"/>
  <c r="Q17" i="15" s="1"/>
  <c r="E21" i="15"/>
  <c r="Q48" i="15"/>
  <c r="E38" i="15"/>
  <c r="K38" i="15"/>
  <c r="Q36" i="15"/>
  <c r="W21" i="15"/>
  <c r="K46" i="15"/>
  <c r="Q11" i="15"/>
  <c r="Q42" i="15"/>
  <c r="Q44" i="15" s="1"/>
  <c r="Q23" i="15"/>
  <c r="E34" i="15"/>
  <c r="Q9" i="15"/>
  <c r="Q46" i="15"/>
  <c r="Q38" i="15"/>
  <c r="Q50" i="15"/>
  <c r="E7" i="15"/>
  <c r="L27" i="11"/>
  <c r="L19" i="11"/>
  <c r="L11" i="11"/>
  <c r="L13" i="11"/>
  <c r="J25" i="11"/>
  <c r="J23" i="11"/>
  <c r="L15" i="11"/>
  <c r="D17" i="11"/>
  <c r="W46" i="15"/>
  <c r="R11" i="11"/>
  <c r="K17" i="11" l="1"/>
  <c r="E52" i="15"/>
  <c r="E54" i="15"/>
  <c r="K27" i="15"/>
  <c r="K25" i="15"/>
  <c r="K9" i="11"/>
  <c r="K7" i="11"/>
  <c r="K21" i="11"/>
  <c r="K27" i="11"/>
  <c r="K19" i="11"/>
  <c r="Q27" i="15"/>
  <c r="K52" i="15"/>
  <c r="K15" i="11"/>
  <c r="W27" i="15"/>
  <c r="W25" i="15"/>
  <c r="K54" i="15"/>
  <c r="Q25" i="15"/>
  <c r="K13" i="11"/>
  <c r="Q54" i="15"/>
  <c r="Q52" i="15"/>
  <c r="E25" i="15"/>
  <c r="K23" i="11" s="1"/>
  <c r="D25" i="11"/>
  <c r="D23" i="11"/>
  <c r="L23" i="11" s="1"/>
  <c r="L17" i="11"/>
  <c r="E27" i="15"/>
  <c r="K25" i="11" s="1"/>
  <c r="W52" i="15"/>
  <c r="W54" i="15"/>
  <c r="L25" i="11" l="1"/>
  <c r="R19" i="1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name="WorksheetConnection_Orders!$A$1:$AD$372" type="102" refreshedVersion="6" minRefreshableVersion="5">
    <extLst>
      <ext xmlns:x15="http://schemas.microsoft.com/office/spreadsheetml/2010/11/main" uri="{DE250136-89BD-433C-8126-D09CA5730AF9}">
        <x15:connection id="Range">
          <x15:rangePr sourceName="_xlcn.WorksheetConnection_OrdersA1AD3721"/>
        </x15:connection>
      </ext>
    </extLst>
  </connection>
  <connection id="3" xr16:uid="{00000000-0015-0000-FFFF-FFFF02000000}" name="WorksheetConnection_Orders!$A$1:$U$372" type="102" refreshedVersion="6" minRefreshableVersion="5">
    <extLst>
      <ext xmlns:x15="http://schemas.microsoft.com/office/spreadsheetml/2010/11/main" uri="{DE250136-89BD-433C-8126-D09CA5730AF9}">
        <x15:connection id="Range 1">
          <x15:rangePr sourceName="_xlcn.WorksheetConnection_OrdersA1U3721"/>
        </x15:connection>
      </ext>
    </extLst>
  </connection>
  <connection id="4" xr16:uid="{00000000-0015-0000-FFFF-FFFF03000000}" name="WorksheetConnection_Table3" type="102" refreshedVersion="8" minRefreshableVersion="5">
    <extLst>
      <ext xmlns:x15="http://schemas.microsoft.com/office/spreadsheetml/2010/11/main" uri="{DE250136-89BD-433C-8126-D09CA5730AF9}">
        <x15:connection id="Table3">
          <x15:rangePr sourceName="_xlcn.WorksheetConnection_Table31"/>
        </x15:connection>
      </ext>
    </extLst>
  </connection>
</connections>
</file>

<file path=xl/sharedStrings.xml><?xml version="1.0" encoding="utf-8"?>
<sst xmlns="http://schemas.openxmlformats.org/spreadsheetml/2006/main" count="4118" uniqueCount="84">
  <si>
    <t>Frisco</t>
  </si>
  <si>
    <t>Lewisville</t>
  </si>
  <si>
    <t>Date</t>
  </si>
  <si>
    <t>Cost</t>
  </si>
  <si>
    <t>Tip</t>
  </si>
  <si>
    <t>Tip Percentage</t>
  </si>
  <si>
    <t>Order Time</t>
  </si>
  <si>
    <t>Delivery Time</t>
  </si>
  <si>
    <t>City</t>
  </si>
  <si>
    <t>Total Delivery Time</t>
  </si>
  <si>
    <t>Preorder</t>
  </si>
  <si>
    <t>Plano</t>
  </si>
  <si>
    <t>The Colony</t>
  </si>
  <si>
    <t>Average Tip %</t>
  </si>
  <si>
    <t>Average Tip $</t>
  </si>
  <si>
    <t>Average Delivery Time</t>
  </si>
  <si>
    <t>Yes</t>
  </si>
  <si>
    <t>Total Tip $</t>
  </si>
  <si>
    <t>Order #</t>
  </si>
  <si>
    <t>Average</t>
  </si>
  <si>
    <t>No</t>
  </si>
  <si>
    <t>Gated Community</t>
  </si>
  <si>
    <t>Starwood Estates</t>
  </si>
  <si>
    <t>Hills of Kingswood</t>
  </si>
  <si>
    <t>Villages of Stonebriar Park</t>
  </si>
  <si>
    <t>Stonebriar North</t>
  </si>
  <si>
    <t>Heritage Lakes Community</t>
  </si>
  <si>
    <t>McKinney</t>
  </si>
  <si>
    <t>Average Tip $ per Hour</t>
  </si>
  <si>
    <t>Average Orders per Day</t>
  </si>
  <si>
    <t>Delivery Fee</t>
  </si>
  <si>
    <t>Average Delivery Fees</t>
  </si>
  <si>
    <t>Hourly Pay</t>
  </si>
  <si>
    <t>Hours per Night</t>
  </si>
  <si>
    <t>Average Pay per Night</t>
  </si>
  <si>
    <t>Total Pay to Date</t>
  </si>
  <si>
    <t>Carrolton</t>
  </si>
  <si>
    <t>Average Tip $ per Night</t>
  </si>
  <si>
    <t>Housing</t>
  </si>
  <si>
    <t>Residential</t>
  </si>
  <si>
    <t>Hotel</t>
  </si>
  <si>
    <t>Apartment</t>
  </si>
  <si>
    <t>Business</t>
  </si>
  <si>
    <t>Normandy Estates</t>
  </si>
  <si>
    <t>Total</t>
  </si>
  <si>
    <t>Tip $ total</t>
  </si>
  <si>
    <t>Number of Orders</t>
  </si>
  <si>
    <t>Total Pay for Night</t>
  </si>
  <si>
    <t>Total Number of Orders</t>
  </si>
  <si>
    <t>Constants</t>
  </si>
  <si>
    <t>Total Delivery Fees</t>
  </si>
  <si>
    <t>Last Delivery Night</t>
  </si>
  <si>
    <t>Average Pay per Hour</t>
  </si>
  <si>
    <t>Sunday</t>
  </si>
  <si>
    <t>Monday</t>
  </si>
  <si>
    <t>Tuesday</t>
  </si>
  <si>
    <t>Wednesday</t>
  </si>
  <si>
    <t>Thursday</t>
  </si>
  <si>
    <t>Friday</t>
  </si>
  <si>
    <t>Saturday</t>
  </si>
  <si>
    <t>Weekday</t>
  </si>
  <si>
    <t>Match</t>
  </si>
  <si>
    <t>Number of Days Worked</t>
  </si>
  <si>
    <t>Total Number of Days Worked</t>
  </si>
  <si>
    <t>Overall</t>
  </si>
  <si>
    <t>Average Order Cost</t>
  </si>
  <si>
    <t>Compared to</t>
  </si>
  <si>
    <t>Average Total Delivery Fees</t>
  </si>
  <si>
    <t>Total Hours Worked</t>
  </si>
  <si>
    <t>Allen</t>
  </si>
  <si>
    <t>Row Labels</t>
  </si>
  <si>
    <t>Grand Total</t>
  </si>
  <si>
    <t>Average of Tip</t>
  </si>
  <si>
    <t>Average of Tip Percentage</t>
  </si>
  <si>
    <t>Count of Housing</t>
  </si>
  <si>
    <t>Count of City</t>
  </si>
  <si>
    <t>Count of Gated Community</t>
  </si>
  <si>
    <t>Total Delivery Time (Minutes)</t>
  </si>
  <si>
    <t>Weekday Statistics</t>
  </si>
  <si>
    <t>Personal Statistics</t>
  </si>
  <si>
    <t>Tip Average Heatmap by Housing</t>
  </si>
  <si>
    <t>Charts</t>
  </si>
  <si>
    <t>Pivot Tables</t>
  </si>
  <si>
    <t>Delivery Dataset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</si>
</sst>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&quot;$&quot;#,##0.00"/>
    <numFmt numFmtId="165" formatCode="h:mm;@"/>
    <numFmt numFmtId="166" formatCode="[$-409]h:mm\ AM/PM;@"/>
    <numFmt numFmtId="167" formatCode="m/d/yy;@"/>
  </numFmts>
  <fonts count="10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  <font>
      <sz val="3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70">
    <xf numFmtId="0" fontId="0" fillId="0" borderId="0" xfId="0"/>
    <xf numFmtId="10" fontId="1" fillId="0" borderId="0" xfId="0" applyNumberFormat="1" applyFont="1"/>
    <xf numFmtId="164" fontId="1" fillId="0" borderId="0" xfId="0" applyNumberFormat="1" applyFont="1"/>
    <xf numFmtId="0" fontId="2" fillId="0" borderId="0" xfId="0" applyFont="1"/>
    <xf numFmtId="0" fontId="2" fillId="0" borderId="1" xfId="0" applyFont="1" applyBorder="1"/>
    <xf numFmtId="10" fontId="2" fillId="0" borderId="0" xfId="0" applyNumberFormat="1" applyFont="1"/>
    <xf numFmtId="4" fontId="2" fillId="0" borderId="0" xfId="0" applyNumberFormat="1" applyFont="1"/>
    <xf numFmtId="0" fontId="2" fillId="0" borderId="0" xfId="0" applyFont="1" applyAlignment="1">
      <alignment horizontal="right"/>
    </xf>
    <xf numFmtId="164" fontId="2" fillId="0" borderId="0" xfId="0" applyNumberFormat="1" applyFont="1"/>
    <xf numFmtId="164" fontId="2" fillId="0" borderId="1" xfId="0" applyNumberFormat="1" applyFont="1" applyBorder="1"/>
    <xf numFmtId="0" fontId="3" fillId="0" borderId="0" xfId="0" applyFont="1"/>
    <xf numFmtId="164" fontId="3" fillId="0" borderId="0" xfId="0" applyNumberFormat="1" applyFont="1"/>
    <xf numFmtId="10" fontId="3" fillId="0" borderId="0" xfId="0" applyNumberFormat="1" applyFont="1"/>
    <xf numFmtId="166" fontId="3" fillId="0" borderId="0" xfId="0" applyNumberFormat="1" applyFont="1"/>
    <xf numFmtId="0" fontId="3" fillId="0" borderId="0" xfId="0" applyFont="1" applyProtection="1">
      <protection locked="0"/>
    </xf>
    <xf numFmtId="164" fontId="4" fillId="0" borderId="0" xfId="0" applyNumberFormat="1" applyFont="1"/>
    <xf numFmtId="0" fontId="4" fillId="0" borderId="0" xfId="0" applyFont="1"/>
    <xf numFmtId="1" fontId="3" fillId="0" borderId="0" xfId="0" applyNumberFormat="1" applyFont="1"/>
    <xf numFmtId="14" fontId="3" fillId="0" borderId="0" xfId="0" applyNumberFormat="1" applyFont="1"/>
    <xf numFmtId="1" fontId="4" fillId="0" borderId="0" xfId="0" applyNumberFormat="1" applyFont="1"/>
    <xf numFmtId="166" fontId="4" fillId="0" borderId="0" xfId="0" applyNumberFormat="1" applyFont="1"/>
    <xf numFmtId="165" fontId="4" fillId="0" borderId="0" xfId="0" applyNumberFormat="1" applyFont="1"/>
    <xf numFmtId="0" fontId="4" fillId="0" borderId="0" xfId="0" applyFont="1" applyProtection="1">
      <protection locked="0"/>
    </xf>
    <xf numFmtId="1" fontId="1" fillId="0" borderId="0" xfId="0" applyNumberFormat="1" applyFont="1"/>
    <xf numFmtId="14" fontId="1" fillId="0" borderId="0" xfId="0" applyNumberFormat="1" applyFont="1"/>
    <xf numFmtId="0" fontId="1" fillId="0" borderId="0" xfId="0" applyFont="1"/>
    <xf numFmtId="166" fontId="1" fillId="0" borderId="0" xfId="0" applyNumberFormat="1" applyFont="1"/>
    <xf numFmtId="165" fontId="1" fillId="0" borderId="0" xfId="0" applyNumberFormat="1" applyFont="1"/>
    <xf numFmtId="0" fontId="1" fillId="0" borderId="0" xfId="0" applyFont="1" applyProtection="1">
      <protection locked="0"/>
    </xf>
    <xf numFmtId="167" fontId="5" fillId="0" borderId="0" xfId="0" applyNumberFormat="1" applyFont="1"/>
    <xf numFmtId="2" fontId="2" fillId="0" borderId="0" xfId="0" applyNumberFormat="1" applyFont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Alignment="1">
      <alignment horizontal="center"/>
    </xf>
    <xf numFmtId="164" fontId="0" fillId="0" borderId="0" xfId="0" applyNumberFormat="1"/>
    <xf numFmtId="0" fontId="2" fillId="0" borderId="0" xfId="0" applyFont="1" applyAlignment="1">
      <alignment horizontal="center"/>
    </xf>
    <xf numFmtId="10" fontId="2" fillId="0" borderId="1" xfId="0" applyNumberFormat="1" applyFont="1" applyBorder="1"/>
    <xf numFmtId="4" fontId="2" fillId="0" borderId="1" xfId="0" applyNumberFormat="1" applyFont="1" applyBorder="1"/>
    <xf numFmtId="2" fontId="4" fillId="0" borderId="0" xfId="0" applyNumberFormat="1" applyFont="1"/>
    <xf numFmtId="0" fontId="0" fillId="0" borderId="0" xfId="0" pivotButton="1"/>
    <xf numFmtId="0" fontId="0" fillId="0" borderId="0" xfId="0" applyAlignment="1">
      <alignment horizontal="left"/>
    </xf>
    <xf numFmtId="10" fontId="0" fillId="0" borderId="0" xfId="0" applyNumberFormat="1"/>
    <xf numFmtId="1" fontId="0" fillId="0" borderId="0" xfId="0" applyNumberFormat="1"/>
    <xf numFmtId="165" fontId="3" fillId="0" borderId="0" xfId="0" applyNumberFormat="1" applyFont="1"/>
    <xf numFmtId="1" fontId="2" fillId="0" borderId="0" xfId="0" applyNumberFormat="1" applyFont="1"/>
    <xf numFmtId="10" fontId="7" fillId="0" borderId="0" xfId="0" applyNumberFormat="1" applyFont="1" applyAlignment="1">
      <alignment horizontal="center"/>
    </xf>
    <xf numFmtId="0" fontId="7" fillId="0" borderId="0" xfId="0" applyFont="1" applyAlignment="1">
      <alignment horizontal="center"/>
    </xf>
    <xf numFmtId="1" fontId="8" fillId="0" borderId="0" xfId="0" applyNumberFormat="1" applyFont="1" applyAlignment="1">
      <alignment horizontal="center" vertical="center"/>
    </xf>
    <xf numFmtId="1" fontId="5" fillId="0" borderId="0" xfId="0" applyNumberFormat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6" fillId="0" borderId="0" xfId="0" applyFont="1" applyAlignment="1">
      <alignment horizontal="center"/>
    </xf>
    <xf numFmtId="10" fontId="7" fillId="0" borderId="0" xfId="0" applyNumberFormat="1" applyFont="1" applyAlignment="1">
      <alignment horizontal="center"/>
    </xf>
    <xf numFmtId="0" fontId="0" fillId="0" borderId="0" xfId="0" applyBorder="1" applyAlignment="1">
      <alignment horizontal="center"/>
    </xf>
    <xf numFmtId="0" fontId="2" fillId="0" borderId="0" xfId="0" applyFont="1" applyBorder="1" applyAlignment="1">
      <alignment horizontal="center"/>
    </xf>
    <xf numFmtId="10" fontId="2" fillId="0" borderId="0" xfId="0" applyNumberFormat="1" applyFont="1" applyBorder="1"/>
    <xf numFmtId="0" fontId="2" fillId="0" borderId="0" xfId="0" applyFont="1" applyBorder="1"/>
    <xf numFmtId="165" fontId="2" fillId="0" borderId="0" xfId="0" applyNumberFormat="1" applyFont="1" applyBorder="1"/>
    <xf numFmtId="164" fontId="2" fillId="0" borderId="0" xfId="0" applyNumberFormat="1" applyFont="1" applyBorder="1"/>
    <xf numFmtId="4" fontId="2" fillId="0" borderId="0" xfId="0" applyNumberFormat="1" applyFont="1" applyBorder="1"/>
    <xf numFmtId="14" fontId="2" fillId="0" borderId="0" xfId="0" applyNumberFormat="1" applyFont="1" applyBorder="1"/>
    <xf numFmtId="0" fontId="2" fillId="0" borderId="0" xfId="0" applyFont="1" applyBorder="1" applyAlignment="1"/>
    <xf numFmtId="0" fontId="2" fillId="0" borderId="0" xfId="0" applyFont="1" applyAlignment="1"/>
    <xf numFmtId="0" fontId="8" fillId="0" borderId="0" xfId="0" applyFont="1" applyAlignment="1">
      <alignment vertical="center"/>
    </xf>
    <xf numFmtId="0" fontId="2" fillId="0" borderId="3" xfId="0" applyFont="1" applyBorder="1"/>
    <xf numFmtId="164" fontId="2" fillId="0" borderId="4" xfId="0" applyNumberFormat="1" applyFont="1" applyBorder="1"/>
  </cellXfs>
  <cellStyles count="1">
    <cellStyle name="Normal" xfId="0" builtinId="0"/>
  </cellStyles>
  <dxfs count="31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none">
          <fgColor indexed="64"/>
          <bgColor indexed="65"/>
        </patternFill>
      </fill>
      <protection locked="0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none">
          <fgColor indexed="64"/>
          <bgColor indexed="65"/>
        </patternFill>
      </fill>
      <protection locked="0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" formatCode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5" formatCode="h:mm;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6" formatCode="[$-409]h:mm\ AM/PM;@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6" formatCode="[$-409]h:mm\ AM/PM;@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4" formatCode="&quot;$&quot;#,##0.00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4" formatCode="0.00%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4" formatCode="&quot;$&quot;#,##0.00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4" formatCode="&quot;$&quot;#,##0.00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9" formatCode="m/d/yyyy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9" formatCode="m/d/yyyy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" formatCode="0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</dxfs>
  <tableStyles count="0" defaultTableStyle="TableStyleMedium2" defaultPivotStyle="PivotStyleLight16"/>
  <colors>
    <mruColors>
      <color rgb="FFE539DD"/>
      <color rgb="FFE6388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[Project_1.xlsx]Pivot Tables!PivotTable1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Tip</a:t>
            </a:r>
            <a:r>
              <a:rPr lang="en-US" baseline="0"/>
              <a:t> by Housing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Tables'!$B$5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512D-40D5-BA85-7C2D49A11A1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Tables'!$A$6:$A$10</c:f>
              <c:strCache>
                <c:ptCount val="4"/>
                <c:pt idx="0">
                  <c:v>Business</c:v>
                </c:pt>
                <c:pt idx="1">
                  <c:v>Residential</c:v>
                </c:pt>
                <c:pt idx="2">
                  <c:v>Hotel</c:v>
                </c:pt>
                <c:pt idx="3">
                  <c:v>Apartment</c:v>
                </c:pt>
              </c:strCache>
            </c:strRef>
          </c:cat>
          <c:val>
            <c:numRef>
              <c:f>'Pivot Tables'!$B$6:$B$10</c:f>
              <c:numCache>
                <c:formatCode>"$"#,##0.00</c:formatCode>
                <c:ptCount val="4"/>
                <c:pt idx="0">
                  <c:v>7.7445833333333338</c:v>
                </c:pt>
                <c:pt idx="1">
                  <c:v>7.4383066132264561</c:v>
                </c:pt>
                <c:pt idx="2">
                  <c:v>6.888358208955224</c:v>
                </c:pt>
                <c:pt idx="3">
                  <c:v>5.3251234567901236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12D-40D5-BA85-7C2D49A11A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8811904"/>
        <c:axId val="588824504"/>
      </c:barChart>
      <c:catAx>
        <c:axId val="588811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8824504"/>
        <c:crosses val="autoZero"/>
        <c:auto val="1"/>
        <c:lblAlgn val="ctr"/>
        <c:lblOffset val="100"/>
        <c:noMultiLvlLbl val="0"/>
      </c:catAx>
      <c:valAx>
        <c:axId val="588824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8811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[Project_1.xlsx]Pivot Tables!PivotTable2</c:name>
    <c:fmtId val="1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Tip Percentage by Housing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Tables'!$E$5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4FD-4F72-9F0F-3BD66C01A19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Tables'!$D$6:$D$10</c:f>
              <c:strCache>
                <c:ptCount val="4"/>
                <c:pt idx="0">
                  <c:v>Hotel</c:v>
                </c:pt>
                <c:pt idx="1">
                  <c:v>Residential</c:v>
                </c:pt>
                <c:pt idx="2">
                  <c:v>Apartment</c:v>
                </c:pt>
                <c:pt idx="3">
                  <c:v>Business</c:v>
                </c:pt>
              </c:strCache>
            </c:strRef>
          </c:cat>
          <c:val>
            <c:numRef>
              <c:f>'Pivot Tables'!$E$6:$E$10</c:f>
              <c:numCache>
                <c:formatCode>0.00%</c:formatCode>
                <c:ptCount val="4"/>
                <c:pt idx="0">
                  <c:v>0.19810177112095737</c:v>
                </c:pt>
                <c:pt idx="1">
                  <c:v>0.1917161523352226</c:v>
                </c:pt>
                <c:pt idx="2">
                  <c:v>0.18949876169840218</c:v>
                </c:pt>
                <c:pt idx="3">
                  <c:v>0.16045320429614349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FD-4F72-9F0F-3BD66C01A1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56817824"/>
        <c:axId val="656818544"/>
      </c:barChart>
      <c:catAx>
        <c:axId val="6568178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6818544"/>
        <c:crosses val="autoZero"/>
        <c:auto val="1"/>
        <c:lblAlgn val="ctr"/>
        <c:lblOffset val="100"/>
        <c:noMultiLvlLbl val="0"/>
      </c:catAx>
      <c:valAx>
        <c:axId val="656818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68178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[Project_1.xlsx]Pivot Tables!PivotTable3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Housing</a:t>
            </a:r>
            <a:r>
              <a:rPr lang="en-US" baseline="0"/>
              <a:t> Ratio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9766571629872973"/>
              <c:y val="1.4375561545372867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'Pivot Tables'!$H$5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08B-4784-B027-3FC9DE3DCA8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08B-4784-B027-3FC9DE3DCA8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08B-4784-B027-3FC9DE3DCA8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808B-4784-B027-3FC9DE3DCA83}"/>
              </c:ext>
            </c:extLst>
          </c:dPt>
          <c:dLbls>
            <c:dLbl>
              <c:idx val="3"/>
              <c:layout>
                <c:manualLayout>
                  <c:x val="0.19766571629872973"/>
                  <c:y val="1.4375561545372867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808B-4784-B027-3FC9DE3DCA83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'Pivot Tables'!$G$6:$G$10</c:f>
              <c:strCache>
                <c:ptCount val="4"/>
                <c:pt idx="0">
                  <c:v>Residential</c:v>
                </c:pt>
                <c:pt idx="1">
                  <c:v>Apartment</c:v>
                </c:pt>
                <c:pt idx="2">
                  <c:v>Hotel</c:v>
                </c:pt>
                <c:pt idx="3">
                  <c:v>Business</c:v>
                </c:pt>
              </c:strCache>
            </c:strRef>
          </c:cat>
          <c:val>
            <c:numRef>
              <c:f>'Pivot Tables'!$H$6:$H$10</c:f>
              <c:numCache>
                <c:formatCode>General</c:formatCode>
                <c:ptCount val="4"/>
                <c:pt idx="0">
                  <c:v>998</c:v>
                </c:pt>
                <c:pt idx="1">
                  <c:v>162</c:v>
                </c:pt>
                <c:pt idx="2">
                  <c:v>67</c:v>
                </c:pt>
                <c:pt idx="3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808B-4784-B027-3FC9DE3DCA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[Project_1.xlsx]Pivot Tables!PivotTable5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Tip Percentage by City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Tables'!$E$12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26A-4A85-A8B1-0C6BCEC746F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Tables'!$D$13:$D$20</c:f>
              <c:strCache>
                <c:ptCount val="7"/>
                <c:pt idx="0">
                  <c:v>Frisco</c:v>
                </c:pt>
                <c:pt idx="1">
                  <c:v>Lewisville</c:v>
                </c:pt>
                <c:pt idx="2">
                  <c:v>The Colony</c:v>
                </c:pt>
                <c:pt idx="3">
                  <c:v>Carrolton</c:v>
                </c:pt>
                <c:pt idx="4">
                  <c:v>McKinney</c:v>
                </c:pt>
                <c:pt idx="5">
                  <c:v>Plano</c:v>
                </c:pt>
                <c:pt idx="6">
                  <c:v>Allen</c:v>
                </c:pt>
              </c:strCache>
            </c:strRef>
          </c:cat>
          <c:val>
            <c:numRef>
              <c:f>'Pivot Tables'!$E$13:$E$20</c:f>
              <c:numCache>
                <c:formatCode>0.00%</c:formatCode>
                <c:ptCount val="7"/>
                <c:pt idx="0">
                  <c:v>0.19936667743939651</c:v>
                </c:pt>
                <c:pt idx="1">
                  <c:v>0.18441182003308676</c:v>
                </c:pt>
                <c:pt idx="2">
                  <c:v>0.18407904870611144</c:v>
                </c:pt>
                <c:pt idx="3">
                  <c:v>0.177175189780481</c:v>
                </c:pt>
                <c:pt idx="4">
                  <c:v>0.17694510237575228</c:v>
                </c:pt>
                <c:pt idx="5">
                  <c:v>0.17536881523144685</c:v>
                </c:pt>
                <c:pt idx="6">
                  <c:v>0.15553757255814735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26A-4A85-A8B1-0C6BCEC746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4644720"/>
        <c:axId val="664648320"/>
      </c:barChart>
      <c:catAx>
        <c:axId val="664644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4648320"/>
        <c:crosses val="autoZero"/>
        <c:auto val="1"/>
        <c:lblAlgn val="ctr"/>
        <c:lblOffset val="100"/>
        <c:noMultiLvlLbl val="0"/>
      </c:catAx>
      <c:valAx>
        <c:axId val="664648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46447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[Project_1.xlsx]Pivot Tables!PivotTable6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City Ratio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20323376464517284"/>
              <c:y val="0.15813117699910154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27840241732215454"/>
              <c:y val="6.4690026954177901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17260949873973583"/>
              <c:y val="-2.8751123090745734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6982547456651428"/>
              <c:y val="-7.1877807726864499E-3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26169827228282527"/>
              <c:y val="0.11859838274932617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'Pivot Tables'!$H$12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AFB4-4079-9E6E-7F6BC2B46A1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AFB4-4079-9E6E-7F6BC2B46A1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AFB4-4079-9E6E-7F6BC2B46A1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AFB4-4079-9E6E-7F6BC2B46A1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AFB4-4079-9E6E-7F6BC2B46A1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AFB4-4079-9E6E-7F6BC2B46A1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AFB4-4079-9E6E-7F6BC2B46A15}"/>
              </c:ext>
            </c:extLst>
          </c:dPt>
          <c:dLbls>
            <c:dLbl>
              <c:idx val="2"/>
              <c:layout>
                <c:manualLayout>
                  <c:x val="-0.20323376464517284"/>
                  <c:y val="0.15813117699910154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AFB4-4079-9E6E-7F6BC2B46A15}"/>
                </c:ext>
              </c:extLst>
            </c:dLbl>
            <c:dLbl>
              <c:idx val="3"/>
              <c:layout>
                <c:manualLayout>
                  <c:x val="-0.27840241732215454"/>
                  <c:y val="6.4690026954177901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AFB4-4079-9E6E-7F6BC2B46A15}"/>
                </c:ext>
              </c:extLst>
            </c:dLbl>
            <c:dLbl>
              <c:idx val="4"/>
              <c:layout>
                <c:manualLayout>
                  <c:x val="-0.17260949873973583"/>
                  <c:y val="-2.8751123090745734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AFB4-4079-9E6E-7F6BC2B46A15}"/>
                </c:ext>
              </c:extLst>
            </c:dLbl>
            <c:dLbl>
              <c:idx val="5"/>
              <c:layout>
                <c:manualLayout>
                  <c:x val="0.16982547456651428"/>
                  <c:y val="-7.1877807726864499E-3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AFB4-4079-9E6E-7F6BC2B46A15}"/>
                </c:ext>
              </c:extLst>
            </c:dLbl>
            <c:dLbl>
              <c:idx val="6"/>
              <c:layout>
                <c:manualLayout>
                  <c:x val="0.26169827228282527"/>
                  <c:y val="0.11859838274932617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AFB4-4079-9E6E-7F6BC2B46A15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'Pivot Tables'!$G$13:$G$20</c:f>
              <c:strCache>
                <c:ptCount val="7"/>
                <c:pt idx="0">
                  <c:v>Frisco</c:v>
                </c:pt>
                <c:pt idx="1">
                  <c:v>Plano</c:v>
                </c:pt>
                <c:pt idx="2">
                  <c:v>The Colony</c:v>
                </c:pt>
                <c:pt idx="3">
                  <c:v>Carrolton</c:v>
                </c:pt>
                <c:pt idx="4">
                  <c:v>Lewisville</c:v>
                </c:pt>
                <c:pt idx="5">
                  <c:v>McKinney</c:v>
                </c:pt>
                <c:pt idx="6">
                  <c:v>Allen</c:v>
                </c:pt>
              </c:strCache>
            </c:strRef>
          </c:cat>
          <c:val>
            <c:numRef>
              <c:f>'Pivot Tables'!$H$13:$H$20</c:f>
              <c:numCache>
                <c:formatCode>General</c:formatCode>
                <c:ptCount val="7"/>
                <c:pt idx="0">
                  <c:v>794</c:v>
                </c:pt>
                <c:pt idx="1">
                  <c:v>348</c:v>
                </c:pt>
                <c:pt idx="2">
                  <c:v>69</c:v>
                </c:pt>
                <c:pt idx="3">
                  <c:v>16</c:v>
                </c:pt>
                <c:pt idx="4">
                  <c:v>12</c:v>
                </c:pt>
                <c:pt idx="5">
                  <c:v>10</c:v>
                </c:pt>
                <c:pt idx="6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AFB4-4079-9E6E-7F6BC2B46A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[Project_1.xlsx]Pivot Tables!PivotTable4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Tip by</a:t>
            </a:r>
            <a:r>
              <a:rPr lang="en-US" baseline="0"/>
              <a:t> City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Tables'!$B$12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CB8E-492F-9A01-78B737E414C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Tables'!$A$13:$A$20</c:f>
              <c:strCache>
                <c:ptCount val="7"/>
                <c:pt idx="0">
                  <c:v>Lewisville</c:v>
                </c:pt>
                <c:pt idx="1">
                  <c:v>McKinney</c:v>
                </c:pt>
                <c:pt idx="2">
                  <c:v>Carrolton</c:v>
                </c:pt>
                <c:pt idx="3">
                  <c:v>Frisco</c:v>
                </c:pt>
                <c:pt idx="4">
                  <c:v>The Colony</c:v>
                </c:pt>
                <c:pt idx="5">
                  <c:v>Plano</c:v>
                </c:pt>
                <c:pt idx="6">
                  <c:v>Allen</c:v>
                </c:pt>
              </c:strCache>
            </c:strRef>
          </c:cat>
          <c:val>
            <c:numRef>
              <c:f>'Pivot Tables'!$B$13:$B$20</c:f>
              <c:numCache>
                <c:formatCode>"$"#,##0.00</c:formatCode>
                <c:ptCount val="7"/>
                <c:pt idx="0">
                  <c:v>11.666666666666666</c:v>
                </c:pt>
                <c:pt idx="1">
                  <c:v>8.9120000000000008</c:v>
                </c:pt>
                <c:pt idx="2">
                  <c:v>7.3643749999999999</c:v>
                </c:pt>
                <c:pt idx="3">
                  <c:v>7.2766750629722985</c:v>
                </c:pt>
                <c:pt idx="4">
                  <c:v>7.0920289855072456</c:v>
                </c:pt>
                <c:pt idx="5">
                  <c:v>6.6279022988505742</c:v>
                </c:pt>
                <c:pt idx="6">
                  <c:v>6.5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8E-492F-9A01-78B737E414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91773376"/>
        <c:axId val="591760056"/>
      </c:barChart>
      <c:catAx>
        <c:axId val="591773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1760056"/>
        <c:crosses val="autoZero"/>
        <c:auto val="1"/>
        <c:lblAlgn val="ctr"/>
        <c:lblOffset val="100"/>
        <c:noMultiLvlLbl val="0"/>
      </c:catAx>
      <c:valAx>
        <c:axId val="591760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17733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[Project_1.xlsx]Pivot Tables!PivotTable8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Tip Percentage by Community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Tables'!$E$22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2C4F-42E7-BB7A-F48D9408700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Tables'!$D$23:$D$29</c:f>
              <c:strCache>
                <c:ptCount val="6"/>
                <c:pt idx="0">
                  <c:v>Villages of Stonebriar Park</c:v>
                </c:pt>
                <c:pt idx="1">
                  <c:v>Hills of Kingswood</c:v>
                </c:pt>
                <c:pt idx="2">
                  <c:v>Starwood Estates</c:v>
                </c:pt>
                <c:pt idx="3">
                  <c:v>Stonebriar North</c:v>
                </c:pt>
                <c:pt idx="4">
                  <c:v>Normandy Estates</c:v>
                </c:pt>
                <c:pt idx="5">
                  <c:v>Heritage Lakes Community</c:v>
                </c:pt>
              </c:strCache>
            </c:strRef>
          </c:cat>
          <c:val>
            <c:numRef>
              <c:f>'Pivot Tables'!$E$23:$E$29</c:f>
              <c:numCache>
                <c:formatCode>0.00%</c:formatCode>
                <c:ptCount val="6"/>
                <c:pt idx="0">
                  <c:v>0.25063551996066713</c:v>
                </c:pt>
                <c:pt idx="1">
                  <c:v>0.21117860560033613</c:v>
                </c:pt>
                <c:pt idx="2">
                  <c:v>0.19353608252744939</c:v>
                </c:pt>
                <c:pt idx="3">
                  <c:v>0.18887144256153232</c:v>
                </c:pt>
                <c:pt idx="4">
                  <c:v>0.14394780348815622</c:v>
                </c:pt>
                <c:pt idx="5">
                  <c:v>0.14209107417855688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C4F-42E7-BB7A-F48D940870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88480320"/>
        <c:axId val="688484640"/>
      </c:barChart>
      <c:catAx>
        <c:axId val="6884803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484640"/>
        <c:crosses val="autoZero"/>
        <c:auto val="1"/>
        <c:lblAlgn val="ctr"/>
        <c:lblOffset val="100"/>
        <c:noMultiLvlLbl val="0"/>
      </c:catAx>
      <c:valAx>
        <c:axId val="688484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4803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[Project_1.xlsx]Pivot Tables!PivotTable7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Tip</a:t>
            </a:r>
            <a:r>
              <a:rPr lang="en-US" baseline="0"/>
              <a:t> by Gated Community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Tables'!$B$22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D762-4A87-8B23-A5126391771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'Pivot Tables'!$A$23:$A$29</c:f>
              <c:strCache>
                <c:ptCount val="6"/>
                <c:pt idx="0">
                  <c:v>Starwood Estates</c:v>
                </c:pt>
                <c:pt idx="1">
                  <c:v>Hills of Kingswood</c:v>
                </c:pt>
                <c:pt idx="2">
                  <c:v>Stonebriar North</c:v>
                </c:pt>
                <c:pt idx="3">
                  <c:v>Villages of Stonebriar Park</c:v>
                </c:pt>
                <c:pt idx="4">
                  <c:v>Normandy Estates</c:v>
                </c:pt>
                <c:pt idx="5">
                  <c:v>Heritage Lakes Community</c:v>
                </c:pt>
              </c:strCache>
            </c:strRef>
          </c:cat>
          <c:val>
            <c:numRef>
              <c:f>'Pivot Tables'!$B$23:$B$29</c:f>
              <c:numCache>
                <c:formatCode>"$"#,##0.00</c:formatCode>
                <c:ptCount val="6"/>
                <c:pt idx="0">
                  <c:v>9.3666666666666671</c:v>
                </c:pt>
                <c:pt idx="1">
                  <c:v>9.0449999999999999</c:v>
                </c:pt>
                <c:pt idx="2">
                  <c:v>7.0744444444444454</c:v>
                </c:pt>
                <c:pt idx="3">
                  <c:v>6.221111111111111</c:v>
                </c:pt>
                <c:pt idx="4">
                  <c:v>5.13</c:v>
                </c:pt>
                <c:pt idx="5">
                  <c:v>4.5838888888888887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62-4A87-8B23-A512639177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88478880"/>
        <c:axId val="664645800"/>
      </c:barChart>
      <c:catAx>
        <c:axId val="6884788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4645800"/>
        <c:crosses val="autoZero"/>
        <c:auto val="1"/>
        <c:lblAlgn val="ctr"/>
        <c:lblOffset val="100"/>
        <c:noMultiLvlLbl val="0"/>
      </c:catAx>
      <c:valAx>
        <c:axId val="664645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4788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[Project_1.xlsx]Pivot Tables!PivotTable9</c:name>
    <c:fmtId val="1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Gated</a:t>
            </a:r>
            <a:r>
              <a:rPr lang="en-US" baseline="0"/>
              <a:t> Community Ratio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13363316031463418"/>
              <c:y val="8.9847259658580453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23107400637738829"/>
              <c:y val="-3.5938903863432332E-3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33408290078658548"/>
              <c:y val="6.1096136567834684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'Pivot Tables'!$H$22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4B6-4430-8195-DEA5396D778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4B6-4430-8195-DEA5396D7784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4B6-4430-8195-DEA5396D7784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14B6-4430-8195-DEA5396D7784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14B6-4430-8195-DEA5396D7784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14B6-4430-8195-DEA5396D7784}"/>
              </c:ext>
            </c:extLst>
          </c:dPt>
          <c:dLbls>
            <c:dLbl>
              <c:idx val="3"/>
              <c:layout>
                <c:manualLayout>
                  <c:x val="-0.13363316031463418"/>
                  <c:y val="8.9847259658580453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14B6-4430-8195-DEA5396D7784}"/>
                </c:ext>
              </c:extLst>
            </c:dLbl>
            <c:dLbl>
              <c:idx val="4"/>
              <c:layout>
                <c:manualLayout>
                  <c:x val="-0.23107400637738829"/>
                  <c:y val="-3.5938903863432332E-3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14B6-4430-8195-DEA5396D7784}"/>
                </c:ext>
              </c:extLst>
            </c:dLbl>
            <c:dLbl>
              <c:idx val="5"/>
              <c:layout>
                <c:manualLayout>
                  <c:x val="0.33408290078658548"/>
                  <c:y val="6.1096136567834684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14B6-4430-8195-DEA5396D7784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'Pivot Tables'!$G$23:$G$29</c:f>
              <c:strCache>
                <c:ptCount val="6"/>
                <c:pt idx="0">
                  <c:v>Starwood Estates</c:v>
                </c:pt>
                <c:pt idx="1">
                  <c:v>Stonebriar North</c:v>
                </c:pt>
                <c:pt idx="2">
                  <c:v>Villages of Stonebriar Park</c:v>
                </c:pt>
                <c:pt idx="3">
                  <c:v>Heritage Lakes Community</c:v>
                </c:pt>
                <c:pt idx="4">
                  <c:v>Hills of Kingswood</c:v>
                </c:pt>
                <c:pt idx="5">
                  <c:v>Normandy Estates</c:v>
                </c:pt>
              </c:strCache>
            </c:strRef>
          </c:cat>
          <c:val>
            <c:numRef>
              <c:f>'Pivot Tables'!$H$23:$H$29</c:f>
              <c:numCache>
                <c:formatCode>General</c:formatCode>
                <c:ptCount val="6"/>
                <c:pt idx="0">
                  <c:v>57</c:v>
                </c:pt>
                <c:pt idx="1">
                  <c:v>27</c:v>
                </c:pt>
                <c:pt idx="2">
                  <c:v>18</c:v>
                </c:pt>
                <c:pt idx="3">
                  <c:v>18</c:v>
                </c:pt>
                <c:pt idx="4">
                  <c:v>2</c:v>
                </c:pt>
                <c:pt idx="5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14B6-4430-8195-DEA5396D77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0</xdr:rowOff>
    </xdr:from>
    <xdr:to>
      <xdr:col>7</xdr:col>
      <xdr:colOff>304800</xdr:colOff>
      <xdr:row>18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F8D34AD-39C9-4E24-9C48-069D970B1BD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19</xdr:row>
      <xdr:rowOff>0</xdr:rowOff>
    </xdr:from>
    <xdr:to>
      <xdr:col>7</xdr:col>
      <xdr:colOff>304800</xdr:colOff>
      <xdr:row>33</xdr:row>
      <xdr:rowOff>76200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5A0572E-4BE8-4E92-A018-FCCCCE47683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34</xdr:row>
      <xdr:rowOff>0</xdr:rowOff>
    </xdr:from>
    <xdr:to>
      <xdr:col>7</xdr:col>
      <xdr:colOff>304800</xdr:colOff>
      <xdr:row>52</xdr:row>
      <xdr:rowOff>104775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AB69737-8A88-4E61-ACEB-896FFF6967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0</xdr:colOff>
      <xdr:row>19</xdr:row>
      <xdr:rowOff>0</xdr:rowOff>
    </xdr:from>
    <xdr:to>
      <xdr:col>15</xdr:col>
      <xdr:colOff>304800</xdr:colOff>
      <xdr:row>33</xdr:row>
      <xdr:rowOff>76200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E4270FC-60FF-42B1-B1C9-EDE539A19E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0</xdr:colOff>
      <xdr:row>34</xdr:row>
      <xdr:rowOff>0</xdr:rowOff>
    </xdr:from>
    <xdr:to>
      <xdr:col>15</xdr:col>
      <xdr:colOff>304800</xdr:colOff>
      <xdr:row>52</xdr:row>
      <xdr:rowOff>104775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858BDBBE-3225-4372-841A-2568784D13D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0</xdr:colOff>
      <xdr:row>4</xdr:row>
      <xdr:rowOff>0</xdr:rowOff>
    </xdr:from>
    <xdr:to>
      <xdr:col>15</xdr:col>
      <xdr:colOff>304800</xdr:colOff>
      <xdr:row>18</xdr:row>
      <xdr:rowOff>76200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E42B74A5-583C-49C1-AAA8-2F919F19E2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16</xdr:col>
      <xdr:colOff>0</xdr:colOff>
      <xdr:row>19</xdr:row>
      <xdr:rowOff>0</xdr:rowOff>
    </xdr:from>
    <xdr:to>
      <xdr:col>23</xdr:col>
      <xdr:colOff>304800</xdr:colOff>
      <xdr:row>33</xdr:row>
      <xdr:rowOff>76200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FBB0DC48-2AED-42E3-90FD-6447618590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16</xdr:col>
      <xdr:colOff>0</xdr:colOff>
      <xdr:row>4</xdr:row>
      <xdr:rowOff>0</xdr:rowOff>
    </xdr:from>
    <xdr:to>
      <xdr:col>23</xdr:col>
      <xdr:colOff>304800</xdr:colOff>
      <xdr:row>18</xdr:row>
      <xdr:rowOff>76200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BE46E50B-4353-498B-B801-B580AAC953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16</xdr:col>
      <xdr:colOff>0</xdr:colOff>
      <xdr:row>34</xdr:row>
      <xdr:rowOff>0</xdr:rowOff>
    </xdr:from>
    <xdr:to>
      <xdr:col>23</xdr:col>
      <xdr:colOff>304800</xdr:colOff>
      <xdr:row>52</xdr:row>
      <xdr:rowOff>104775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AC07B778-B931-4F27-8730-38EFA1B703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22</xdr:col>
      <xdr:colOff>257735</xdr:colOff>
      <xdr:row>62</xdr:row>
      <xdr:rowOff>155999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5EA9E0-686B-0CB9-DAE8-8F19100BD3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973" t="3007" r="11030"/>
        <a:stretch/>
      </xdr:blipFill>
      <xdr:spPr>
        <a:xfrm>
          <a:off x="0" y="762000"/>
          <a:ext cx="13570323" cy="11204999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Daniel Short" refreshedDate="45118.962032523152" createdVersion="8" refreshedVersion="8" minRefreshableVersion="3" recordCount="1251" xr:uid="{DDBE708F-B7D9-43BB-8160-2E4F370EA74D}">
  <cacheSource type="worksheet">
    <worksheetSource name="Table3"/>
  </cacheSource>
  <cacheFields count="21">
    <cacheField name="Order #" numFmtId="1">
      <sharedItems containsSemiMixedTypes="0" containsString="0" containsNumber="1" containsInteger="1" minValue="1" maxValue="1251"/>
    </cacheField>
    <cacheField name="Date" numFmtId="14">
      <sharedItems containsSemiMixedTypes="0" containsNonDate="0" containsDate="1" containsString="0" minDate="2017-07-05T00:00:00" maxDate="2018-09-24T00:00:00" count="186">
        <d v="2017-07-05T00:00:00"/>
        <d v="2017-07-07T00:00:00"/>
        <d v="2017-07-08T00:00:00"/>
        <d v="2017-07-09T00:00:00"/>
        <d v="2017-07-10T00:00:00"/>
        <d v="2017-07-11T00:00:00"/>
        <d v="2017-07-12T00:00:00"/>
        <d v="2017-07-15T00:00:00"/>
        <d v="2017-07-16T00:00:00"/>
        <d v="2017-07-17T00:00:00"/>
        <d v="2017-07-18T00:00:00"/>
        <d v="2017-07-19T00:00:00"/>
        <d v="2017-07-21T00:00:00"/>
        <d v="2017-07-30T00:00:00"/>
        <d v="2017-07-31T00:00:00"/>
        <d v="2017-08-02T00:00:00"/>
        <d v="2017-08-04T00:00:00"/>
        <d v="2017-08-05T00:00:00"/>
        <d v="2017-08-06T00:00:00"/>
        <d v="2017-08-07T00:00:00"/>
        <d v="2017-08-09T00:00:00"/>
        <d v="2017-08-11T00:00:00"/>
        <d v="2017-08-12T00:00:00"/>
        <d v="2017-08-13T00:00:00"/>
        <d v="2017-08-18T00:00:00"/>
        <d v="2017-08-19T00:00:00"/>
        <d v="2017-08-20T00:00:00"/>
        <d v="2017-08-25T00:00:00"/>
        <d v="2017-08-26T00:00:00"/>
        <d v="2017-08-27T00:00:00"/>
        <d v="2017-09-01T00:00:00"/>
        <d v="2017-09-02T00:00:00"/>
        <d v="2017-09-03T00:00:00"/>
        <d v="2017-09-04T00:00:00"/>
        <d v="2017-09-10T00:00:00"/>
        <d v="2017-09-15T00:00:00"/>
        <d v="2017-09-16T00:00:00"/>
        <d v="2017-09-17T00:00:00"/>
        <d v="2017-09-22T00:00:00"/>
        <d v="2017-09-23T00:00:00"/>
        <d v="2017-09-24T00:00:00"/>
        <d v="2017-09-29T00:00:00"/>
        <d v="2017-09-30T00:00:00"/>
        <d v="2017-10-01T00:00:00"/>
        <d v="2017-10-08T00:00:00"/>
        <d v="2017-10-13T00:00:00"/>
        <d v="2017-10-14T00:00:00"/>
        <d v="2017-10-15T00:00:00"/>
        <d v="2017-10-20T00:00:00"/>
        <d v="2017-10-21T00:00:00"/>
        <d v="2017-10-22T00:00:00"/>
        <d v="2017-10-27T00:00:00"/>
        <d v="2017-11-03T00:00:00"/>
        <d v="2017-11-04T00:00:00"/>
        <d v="2017-11-05T00:00:00"/>
        <d v="2017-11-10T00:00:00"/>
        <d v="2017-11-11T00:00:00"/>
        <d v="2017-11-12T00:00:00"/>
        <d v="2017-11-19T00:00:00"/>
        <d v="2017-11-20T00:00:00"/>
        <d v="2017-11-22T00:00:00"/>
        <d v="2017-11-24T00:00:00"/>
        <d v="2017-11-25T00:00:00"/>
        <d v="2017-11-26T00:00:00"/>
        <d v="2017-12-01T00:00:00"/>
        <d v="2017-12-02T00:00:00"/>
        <d v="2017-12-03T00:00:00"/>
        <d v="2017-12-08T00:00:00"/>
        <d v="2017-12-09T00:00:00"/>
        <d v="2017-12-10T00:00:00"/>
        <d v="2017-12-15T00:00:00"/>
        <d v="2017-12-16T00:00:00"/>
        <d v="2017-12-17T00:00:00"/>
        <d v="2017-12-22T00:00:00"/>
        <d v="2017-12-26T00:00:00"/>
        <d v="2017-12-29T00:00:00"/>
        <d v="2017-12-30T00:00:00"/>
        <d v="2018-01-05T00:00:00"/>
        <d v="2018-01-06T00:00:00"/>
        <d v="2018-01-07T00:00:00"/>
        <d v="2018-01-12T00:00:00"/>
        <d v="2018-01-13T00:00:00"/>
        <d v="2018-01-14T00:00:00"/>
        <d v="2018-01-19T00:00:00"/>
        <d v="2018-01-20T00:00:00"/>
        <d v="2018-01-21T00:00:00"/>
        <d v="2018-01-26T00:00:00"/>
        <d v="2018-01-27T00:00:00"/>
        <d v="2018-01-28T00:00:00"/>
        <d v="2018-01-29T00:00:00"/>
        <d v="2018-02-02T00:00:00"/>
        <d v="2018-02-03T00:00:00"/>
        <d v="2018-02-04T00:00:00"/>
        <d v="2018-02-09T00:00:00"/>
        <d v="2018-02-10T00:00:00"/>
        <d v="2018-02-11T00:00:00"/>
        <d v="2018-02-16T00:00:00"/>
        <d v="2018-02-18T00:00:00"/>
        <d v="2018-02-23T00:00:00"/>
        <d v="2018-02-24T00:00:00"/>
        <d v="2018-03-03T00:00:00"/>
        <d v="2018-03-09T00:00:00"/>
        <d v="2018-03-10T00:00:00"/>
        <d v="2018-03-11T00:00:00"/>
        <d v="2018-03-14T00:00:00"/>
        <d v="2018-03-16T00:00:00"/>
        <d v="2018-03-17T00:00:00"/>
        <d v="2018-03-18T00:00:00"/>
        <d v="2018-03-23T00:00:00"/>
        <d v="2018-03-24T00:00:00"/>
        <d v="2018-03-25T00:00:00"/>
        <d v="2018-03-30T00:00:00"/>
        <d v="2018-03-31T00:00:00"/>
        <d v="2018-04-01T00:00:00"/>
        <d v="2018-04-07T00:00:00"/>
        <d v="2018-04-08T00:00:00"/>
        <d v="2018-04-13T00:00:00"/>
        <d v="2018-04-14T00:00:00"/>
        <d v="2018-04-15T00:00:00"/>
        <d v="2018-04-20T00:00:00"/>
        <d v="2018-04-21T00:00:00"/>
        <d v="2018-04-22T00:00:00"/>
        <d v="2018-04-28T00:00:00"/>
        <d v="2018-04-29T00:00:00"/>
        <d v="2018-05-04T00:00:00"/>
        <d v="2018-05-06T00:00:00"/>
        <d v="2018-05-11T00:00:00"/>
        <d v="2018-05-12T00:00:00"/>
        <d v="2018-05-18T00:00:00"/>
        <d v="2018-05-19T00:00:00"/>
        <d v="2018-05-20T00:00:00"/>
        <d v="2018-05-25T00:00:00"/>
        <d v="2018-05-26T00:00:00"/>
        <d v="2018-05-27T00:00:00"/>
        <d v="2018-05-28T00:00:00"/>
        <d v="2018-05-30T00:00:00"/>
        <d v="2018-05-31T00:00:00"/>
        <d v="2018-06-01T00:00:00"/>
        <d v="2018-06-02T00:00:00"/>
        <d v="2018-06-03T00:00:00"/>
        <d v="2018-06-04T00:00:00"/>
        <d v="2018-06-08T00:00:00"/>
        <d v="2018-06-10T00:00:00"/>
        <d v="2018-06-15T00:00:00"/>
        <d v="2018-06-16T00:00:00"/>
        <d v="2018-06-17T00:00:00"/>
        <d v="2018-06-22T00:00:00"/>
        <d v="2018-06-24T00:00:00"/>
        <d v="2018-06-25T00:00:00"/>
        <d v="2018-06-29T00:00:00"/>
        <d v="2018-06-30T00:00:00"/>
        <d v="2018-07-01T00:00:00"/>
        <d v="2018-07-06T00:00:00"/>
        <d v="2018-07-07T00:00:00"/>
        <d v="2018-07-08T00:00:00"/>
        <d v="2018-07-14T00:00:00"/>
        <d v="2018-07-15T00:00:00"/>
        <d v="2018-07-20T00:00:00"/>
        <d v="2018-07-21T00:00:00"/>
        <d v="2018-07-22T00:00:00"/>
        <d v="2018-07-23T00:00:00"/>
        <d v="2018-07-27T00:00:00"/>
        <d v="2018-07-28T00:00:00"/>
        <d v="2018-07-29T00:00:00"/>
        <d v="2018-08-03T00:00:00"/>
        <d v="2018-08-04T00:00:00"/>
        <d v="2018-08-05T00:00:00"/>
        <d v="2018-08-10T00:00:00"/>
        <d v="2018-08-11T00:00:00"/>
        <d v="2018-08-12T00:00:00"/>
        <d v="2018-08-17T00:00:00"/>
        <d v="2018-08-18T00:00:00"/>
        <d v="2018-08-19T00:00:00"/>
        <d v="2018-08-25T00:00:00"/>
        <d v="2018-08-31T00:00:00"/>
        <d v="2018-09-01T00:00:00"/>
        <d v="2018-09-03T00:00:00"/>
        <d v="2018-09-06T00:00:00"/>
        <d v="2018-09-07T00:00:00"/>
        <d v="2018-09-08T00:00:00"/>
        <d v="2018-09-10T00:00:00"/>
        <d v="2018-09-15T00:00:00"/>
        <d v="2018-09-16T00:00:00"/>
        <d v="2018-09-21T00:00:00"/>
        <d v="2018-09-22T00:00:00"/>
        <d v="2018-09-23T00:00:00"/>
      </sharedItems>
      <fieldGroup par="20"/>
    </cacheField>
    <cacheField name="Weekday" numFmtId="14">
      <sharedItems/>
    </cacheField>
    <cacheField name="Match" numFmtId="0">
      <sharedItems/>
    </cacheField>
    <cacheField name="Cost" numFmtId="164">
      <sharedItems containsSemiMixedTypes="0" containsString="0" containsNumber="1" minValue="5.41" maxValue="243.02"/>
    </cacheField>
    <cacheField name="Tip" numFmtId="164">
      <sharedItems containsSemiMixedTypes="0" containsString="0" containsNumber="1" minValue="0" maxValue="40"/>
    </cacheField>
    <cacheField name="Tip Percentage" numFmtId="10">
      <sharedItems containsSemiMixedTypes="0" containsString="0" containsNumber="1" minValue="0" maxValue="3.621072088724584"/>
    </cacheField>
    <cacheField name="Delivery Fee" numFmtId="164">
      <sharedItems containsSemiMixedTypes="0" containsString="0" containsNumber="1" minValue="0" maxValue="7"/>
    </cacheField>
    <cacheField name="Order Time" numFmtId="166">
      <sharedItems containsSemiMixedTypes="0" containsNonDate="0" containsDate="1" containsString="0" minDate="1899-12-30T11:49:00" maxDate="1899-12-30T21:52:00"/>
    </cacheField>
    <cacheField name="Delivery Time" numFmtId="166">
      <sharedItems containsSemiMixedTypes="0" containsNonDate="0" containsDate="1" containsString="0" minDate="1899-12-30T12:18:00" maxDate="1899-12-30T22:38:00"/>
    </cacheField>
    <cacheField name="Total Delivery Time" numFmtId="165">
      <sharedItems containsSemiMixedTypes="0" containsNonDate="0" containsDate="1" containsString="0" minDate="1899-12-30T00:00:00" maxDate="1899-12-30T02:15:00"/>
    </cacheField>
    <cacheField name="Total Delivery Time (Minutes)" numFmtId="1">
      <sharedItems containsSemiMixedTypes="0" containsString="0" containsNumber="1" minValue="0" maxValue="135"/>
    </cacheField>
    <cacheField name="Address" numFmtId="0">
      <sharedItems/>
    </cacheField>
    <cacheField name="Room #" numFmtId="0">
      <sharedItems containsString="0" containsBlank="1" containsNumber="1" containsInteger="1" minValue="8" maxValue="28203"/>
    </cacheField>
    <cacheField name="City" numFmtId="0">
      <sharedItems count="7">
        <s v="Frisco"/>
        <s v="Lewisville"/>
        <s v="Plano"/>
        <s v="The Colony"/>
        <s v="Carrolton"/>
        <s v="McKinney"/>
        <s v="Allen"/>
      </sharedItems>
    </cacheField>
    <cacheField name="Gated Community" numFmtId="0">
      <sharedItems containsBlank="1" count="7">
        <m/>
        <s v="Stonebriar North"/>
        <s v="Starwood Estates"/>
        <s v="Villages of Stonebriar Park"/>
        <s v="Heritage Lakes Community"/>
        <s v="Hills of Kingswood"/>
        <s v="Normandy Estates"/>
      </sharedItems>
    </cacheField>
    <cacheField name="Housing" numFmtId="0">
      <sharedItems count="4">
        <s v="Residential"/>
        <s v="Apartment"/>
        <s v="Hotel"/>
        <s v="Business"/>
      </sharedItems>
    </cacheField>
    <cacheField name="Preorder" numFmtId="0">
      <sharedItems/>
    </cacheField>
    <cacheField name="Months (Date)" numFmtId="0" databaseField="0">
      <fieldGroup base="1">
        <rangePr groupBy="months" startDate="2017-07-05T00:00:00" endDate="2018-09-24T00:00:00"/>
        <groupItems count="14">
          <s v="&lt;7/5/2017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9/24/2018"/>
        </groupItems>
      </fieldGroup>
    </cacheField>
    <cacheField name="Quarters (Date)" numFmtId="0" databaseField="0">
      <fieldGroup base="1">
        <rangePr groupBy="quarters" startDate="2017-07-05T00:00:00" endDate="2018-09-24T00:00:00"/>
        <groupItems count="6">
          <s v="&lt;7/5/2017"/>
          <s v="Qtr1"/>
          <s v="Qtr2"/>
          <s v="Qtr3"/>
          <s v="Qtr4"/>
          <s v="&gt;9/24/2018"/>
        </groupItems>
      </fieldGroup>
    </cacheField>
    <cacheField name="Years (Date)" numFmtId="0" databaseField="0">
      <fieldGroup base="1">
        <rangePr groupBy="years" startDate="2017-07-05T00:00:00" endDate="2018-09-24T00:00:00"/>
        <groupItems count="4">
          <s v="&lt;7/5/2017"/>
          <s v="2017"/>
          <s v="2018"/>
          <s v="&gt;9/24/2018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251">
  <r>
    <n v="1"/>
    <x v="0"/>
    <s v="Wednesday"/>
    <s v="Different"/>
    <n v="42.83"/>
    <n v="10"/>
    <n v="0.23348120476301659"/>
    <n v="1.5"/>
    <d v="1899-12-30T18:08:00"/>
    <d v="1899-12-30T18:32:00"/>
    <d v="1899-12-30T00:24:00"/>
    <n v="24"/>
    <s v="10800 Dry Creek Lane"/>
    <m/>
    <x v="0"/>
    <x v="0"/>
    <x v="0"/>
    <s v="No"/>
  </r>
  <r>
    <n v="2"/>
    <x v="0"/>
    <s v="Wednesday"/>
    <s v="Same"/>
    <n v="22.14"/>
    <n v="10"/>
    <n v="0.45167118337850043"/>
    <n v="7"/>
    <d v="1899-12-30T19:24:00"/>
    <d v="1899-12-30T19:56:00"/>
    <d v="1899-12-30T00:32:00"/>
    <n v="32"/>
    <s v="2517 Erec Drive"/>
    <m/>
    <x v="1"/>
    <x v="0"/>
    <x v="0"/>
    <s v="No"/>
  </r>
  <r>
    <n v="3"/>
    <x v="0"/>
    <s v="Wednesday"/>
    <s v="Same"/>
    <n v="39.67"/>
    <n v="8"/>
    <n v="0.20166372573733299"/>
    <n v="1.5"/>
    <d v="1899-12-30T20:01:00"/>
    <d v="1899-12-30T20:49:00"/>
    <d v="1899-12-30T00:48:00"/>
    <n v="48"/>
    <s v="7014 Fieldstone Drive"/>
    <m/>
    <x v="0"/>
    <x v="0"/>
    <x v="0"/>
    <s v="No"/>
  </r>
  <r>
    <n v="4"/>
    <x v="0"/>
    <s v="Wednesday"/>
    <s v="Same"/>
    <n v="61.86"/>
    <n v="10"/>
    <n v="0.16165535079211121"/>
    <n v="7"/>
    <d v="1899-12-30T20:10:00"/>
    <d v="1899-12-30T21:05:00"/>
    <d v="1899-12-30T00:55:00"/>
    <n v="54.999999999999993"/>
    <s v="2329 Langdon Drive"/>
    <m/>
    <x v="0"/>
    <x v="0"/>
    <x v="0"/>
    <s v="No"/>
  </r>
  <r>
    <n v="5"/>
    <x v="0"/>
    <s v="Wednesday"/>
    <s v="Same"/>
    <n v="41.35"/>
    <n v="6"/>
    <n v="0.14510278113663844"/>
    <n v="1.5"/>
    <d v="1899-12-30T20:14:00"/>
    <d v="1899-12-30T21:18:00"/>
    <d v="1899-12-30T01:04:00"/>
    <n v="64"/>
    <s v="2080 Mason Drive"/>
    <m/>
    <x v="0"/>
    <x v="0"/>
    <x v="0"/>
    <s v="No"/>
  </r>
  <r>
    <n v="6"/>
    <x v="1"/>
    <s v="Friday"/>
    <s v="Different"/>
    <n v="30.9"/>
    <n v="7"/>
    <n v="0.22653721682847897"/>
    <n v="5"/>
    <d v="1899-12-30T18:00:00"/>
    <d v="1899-12-30T18:00:00"/>
    <d v="1899-12-30T00:00:00"/>
    <n v="0"/>
    <s v="4213 Emerson Drive"/>
    <m/>
    <x v="2"/>
    <x v="0"/>
    <x v="0"/>
    <s v="Yes"/>
  </r>
  <r>
    <n v="7"/>
    <x v="1"/>
    <s v="Friday"/>
    <s v="Same"/>
    <n v="33.020000000000003"/>
    <n v="6.98"/>
    <n v="0.2113870381586917"/>
    <n v="1.5"/>
    <d v="1899-12-30T17:58:00"/>
    <d v="1899-12-30T18:36:00"/>
    <d v="1899-12-30T00:38:00"/>
    <n v="38"/>
    <s v="5540 Rockwood Drive"/>
    <m/>
    <x v="3"/>
    <x v="0"/>
    <x v="0"/>
    <s v="No"/>
  </r>
  <r>
    <n v="8"/>
    <x v="1"/>
    <s v="Friday"/>
    <s v="Same"/>
    <n v="38.32"/>
    <n v="5"/>
    <n v="0.13048016701461379"/>
    <n v="1.5"/>
    <d v="1899-12-30T18:14:00"/>
    <d v="1899-12-30T18:50:00"/>
    <d v="1899-12-30T00:36:00"/>
    <n v="36"/>
    <s v="4628 Firestone Drive"/>
    <m/>
    <x v="0"/>
    <x v="1"/>
    <x v="0"/>
    <s v="No"/>
  </r>
  <r>
    <n v="9"/>
    <x v="1"/>
    <s v="Friday"/>
    <s v="Same"/>
    <n v="24.09"/>
    <n v="5.91"/>
    <n v="0.24533001245330013"/>
    <n v="1.5"/>
    <d v="1899-12-30T19:06:00"/>
    <d v="1899-12-30T19:38:00"/>
    <d v="1899-12-30T00:32:00"/>
    <n v="32"/>
    <s v="5 Bermuda Dunes Court"/>
    <m/>
    <x v="0"/>
    <x v="1"/>
    <x v="0"/>
    <s v="No"/>
  </r>
  <r>
    <n v="10"/>
    <x v="1"/>
    <s v="Friday"/>
    <s v="Same"/>
    <n v="33.770000000000003"/>
    <n v="11"/>
    <n v="0.32573289902280128"/>
    <n v="5"/>
    <d v="1899-12-30T19:01:00"/>
    <d v="1899-12-30T19:55:00"/>
    <d v="1899-12-30T00:54:00"/>
    <n v="53.999999999999993"/>
    <s v="7297 Rawlins Lane"/>
    <m/>
    <x v="0"/>
    <x v="0"/>
    <x v="0"/>
    <s v="No"/>
  </r>
  <r>
    <n v="11"/>
    <x v="1"/>
    <s v="Friday"/>
    <s v="Same"/>
    <n v="41.89"/>
    <n v="5"/>
    <n v="0.11936022917164001"/>
    <n v="5"/>
    <d v="1899-12-30T19:15:00"/>
    <d v="1899-12-30T20:04:00"/>
    <d v="1899-12-30T00:49:00"/>
    <n v="49"/>
    <s v="3673 Amherst Drive"/>
    <m/>
    <x v="0"/>
    <x v="0"/>
    <x v="0"/>
    <s v="No"/>
  </r>
  <r>
    <n v="12"/>
    <x v="2"/>
    <s v="Saturday"/>
    <s v="Different"/>
    <n v="19.489999999999998"/>
    <n v="3"/>
    <n v="0.15392508978963573"/>
    <n v="1.5"/>
    <d v="1899-12-30T16:44:00"/>
    <d v="1899-12-30T17:09:00"/>
    <d v="1899-12-30T00:25:00"/>
    <n v="25"/>
    <s v="7758 Milestone Ridge Drive"/>
    <m/>
    <x v="0"/>
    <x v="0"/>
    <x v="0"/>
    <s v="No"/>
  </r>
  <r>
    <n v="13"/>
    <x v="2"/>
    <s v="Saturday"/>
    <s v="Same"/>
    <n v="25.93"/>
    <n v="4.07"/>
    <n v="0.15696104897801774"/>
    <n v="1.5"/>
    <d v="1899-12-30T17:37:00"/>
    <d v="1899-12-30T17:52:00"/>
    <d v="1899-12-30T00:15:00"/>
    <n v="15"/>
    <s v="7931 Belinda Lane"/>
    <m/>
    <x v="2"/>
    <x v="0"/>
    <x v="0"/>
    <s v="No"/>
  </r>
  <r>
    <n v="14"/>
    <x v="2"/>
    <s v="Saturday"/>
    <s v="Same"/>
    <n v="34.590000000000003"/>
    <n v="4.41"/>
    <n v="0.12749349522983519"/>
    <n v="1.5"/>
    <d v="1899-12-30T18:19:00"/>
    <d v="1899-12-30T18:43:00"/>
    <d v="1899-12-30T00:24:00"/>
    <n v="24"/>
    <s v="105 Myers Avenue"/>
    <m/>
    <x v="0"/>
    <x v="0"/>
    <x v="0"/>
    <s v="No"/>
  </r>
  <r>
    <n v="15"/>
    <x v="2"/>
    <s v="Saturday"/>
    <s v="Same"/>
    <n v="29.77"/>
    <n v="5"/>
    <n v="0.16795431642593214"/>
    <n v="1.5"/>
    <d v="1899-12-30T18:49:00"/>
    <d v="1899-12-30T19:12:00"/>
    <d v="1899-12-30T00:23:00"/>
    <n v="23"/>
    <s v="3198 Parkwood Blvd"/>
    <n v="14071"/>
    <x v="0"/>
    <x v="0"/>
    <x v="1"/>
    <s v="No"/>
  </r>
  <r>
    <n v="16"/>
    <x v="2"/>
    <s v="Saturday"/>
    <s v="Same"/>
    <n v="27.33"/>
    <n v="5.67"/>
    <n v="0.20746432491767289"/>
    <n v="1.5"/>
    <d v="1899-12-30T19:44:00"/>
    <d v="1899-12-30T20:06:00"/>
    <d v="1899-12-30T00:22:00"/>
    <n v="22"/>
    <s v="10264 Summit Run Drive"/>
    <m/>
    <x v="0"/>
    <x v="0"/>
    <x v="0"/>
    <s v="No"/>
  </r>
  <r>
    <n v="17"/>
    <x v="3"/>
    <s v="Sunday"/>
    <s v="Different"/>
    <n v="25.66"/>
    <n v="5"/>
    <n v="0.19485580670303976"/>
    <n v="1.5"/>
    <d v="1899-12-30T17:12:00"/>
    <d v="1899-12-30T17:46:00"/>
    <d v="1899-12-30T00:34:00"/>
    <n v="34"/>
    <s v="12314 Melrose Lane"/>
    <m/>
    <x v="0"/>
    <x v="0"/>
    <x v="0"/>
    <s v="No"/>
  </r>
  <r>
    <n v="18"/>
    <x v="3"/>
    <s v="Sunday"/>
    <s v="Same"/>
    <n v="36.159999999999997"/>
    <n v="3.84"/>
    <n v="0.10619469026548674"/>
    <n v="1.5"/>
    <d v="1899-12-30T17:22:00"/>
    <d v="1899-12-30T18:02:00"/>
    <d v="1899-12-30T00:40:00"/>
    <n v="40"/>
    <s v="8305 Moore Street"/>
    <m/>
    <x v="0"/>
    <x v="0"/>
    <x v="0"/>
    <s v="No"/>
  </r>
  <r>
    <n v="19"/>
    <x v="3"/>
    <s v="Sunday"/>
    <s v="Same"/>
    <n v="17.54"/>
    <n v="5"/>
    <n v="0.28506271379703535"/>
    <n v="1.5"/>
    <d v="1899-12-30T17:23:00"/>
    <d v="1899-12-30T18:13:00"/>
    <d v="1899-12-30T00:50:00"/>
    <n v="50"/>
    <s v="3200 Rifle Gap Road"/>
    <n v="1126"/>
    <x v="0"/>
    <x v="0"/>
    <x v="1"/>
    <s v="No"/>
  </r>
  <r>
    <n v="20"/>
    <x v="3"/>
    <s v="Sunday"/>
    <s v="Same"/>
    <n v="35.4"/>
    <n v="5"/>
    <n v="0.14124293785310735"/>
    <n v="1.5"/>
    <d v="1899-12-30T18:34:00"/>
    <d v="1899-12-30T19:02:00"/>
    <d v="1899-12-30T00:28:00"/>
    <n v="28"/>
    <s v="9413 Presthope Drive"/>
    <m/>
    <x v="0"/>
    <x v="0"/>
    <x v="0"/>
    <s v="No"/>
  </r>
  <r>
    <n v="21"/>
    <x v="3"/>
    <s v="Sunday"/>
    <s v="Same"/>
    <n v="54.61"/>
    <n v="6"/>
    <n v="0.10986998718183483"/>
    <n v="1.5"/>
    <d v="1899-12-30T18:52:00"/>
    <d v="1899-12-30T19:34:00"/>
    <d v="1899-12-30T00:42:00"/>
    <n v="42"/>
    <s v="5052 Thackery Drive"/>
    <m/>
    <x v="0"/>
    <x v="0"/>
    <x v="0"/>
    <s v="No"/>
  </r>
  <r>
    <n v="22"/>
    <x v="3"/>
    <s v="Sunday"/>
    <s v="Same"/>
    <n v="33.24"/>
    <n v="4"/>
    <n v="0.12033694344163658"/>
    <n v="1.5"/>
    <d v="1899-12-30T18:53:00"/>
    <d v="1899-12-30T19:45:00"/>
    <d v="1899-12-30T00:52:00"/>
    <n v="52"/>
    <s v="4280 Wellesley Drive"/>
    <m/>
    <x v="0"/>
    <x v="0"/>
    <x v="0"/>
    <s v="No"/>
  </r>
  <r>
    <n v="23"/>
    <x v="3"/>
    <s v="Sunday"/>
    <s v="Same"/>
    <n v="56.45"/>
    <n v="13"/>
    <n v="0.23029229406554472"/>
    <n v="1.5"/>
    <d v="1899-12-30T19:03:00"/>
    <d v="1899-12-30T19:57:00"/>
    <d v="1899-12-30T00:54:00"/>
    <n v="53.999999999999993"/>
    <s v="5555 Gadwall Drive"/>
    <m/>
    <x v="0"/>
    <x v="0"/>
    <x v="0"/>
    <s v="No"/>
  </r>
  <r>
    <n v="24"/>
    <x v="3"/>
    <s v="Sunday"/>
    <s v="Same"/>
    <n v="47.41"/>
    <n v="3.59"/>
    <n v="7.5722421430078041E-2"/>
    <n v="7"/>
    <d v="1899-12-30T19:50:00"/>
    <d v="1899-12-30T20:31:00"/>
    <d v="1899-12-30T00:41:00"/>
    <n v="41"/>
    <s v="7925 Steppington Drive"/>
    <m/>
    <x v="2"/>
    <x v="0"/>
    <x v="0"/>
    <s v="No"/>
  </r>
  <r>
    <n v="25"/>
    <x v="3"/>
    <s v="Sunday"/>
    <s v="Same"/>
    <n v="55.1"/>
    <n v="10"/>
    <n v="0.18148820326678766"/>
    <n v="1.5"/>
    <d v="1899-12-30T20:16:00"/>
    <d v="1899-12-30T21:04:00"/>
    <d v="1899-12-30T00:48:00"/>
    <n v="48"/>
    <s v="3199 Parkwood Blvd"/>
    <n v="121"/>
    <x v="0"/>
    <x v="0"/>
    <x v="2"/>
    <s v="No"/>
  </r>
  <r>
    <n v="26"/>
    <x v="3"/>
    <s v="Sunday"/>
    <s v="Same"/>
    <n v="56.51"/>
    <n v="4"/>
    <n v="7.0783932047425238E-2"/>
    <n v="1.5"/>
    <d v="1899-12-30T20:23:00"/>
    <d v="1899-12-30T21:47:00"/>
    <d v="1899-12-30T01:24:00"/>
    <n v="84"/>
    <s v="4902 Longvue Drive"/>
    <m/>
    <x v="0"/>
    <x v="0"/>
    <x v="0"/>
    <s v="No"/>
  </r>
  <r>
    <n v="27"/>
    <x v="4"/>
    <s v="Monday"/>
    <s v="Different"/>
    <n v="41.3"/>
    <n v="6"/>
    <n v="0.14527845036319614"/>
    <n v="5"/>
    <d v="1899-12-30T17:55:00"/>
    <d v="1899-12-30T18:34:00"/>
    <d v="1899-12-30T00:39:00"/>
    <n v="39"/>
    <s v="1036 Heathrow Drive"/>
    <m/>
    <x v="0"/>
    <x v="0"/>
    <x v="0"/>
    <s v="No"/>
  </r>
  <r>
    <n v="28"/>
    <x v="4"/>
    <s v="Monday"/>
    <s v="Same"/>
    <n v="37.56"/>
    <n v="5.44"/>
    <n v="0.14483493077742279"/>
    <n v="1.5"/>
    <d v="1899-12-30T18:48:00"/>
    <d v="1899-12-30T19:09:00"/>
    <d v="1899-12-30T00:21:00"/>
    <n v="21"/>
    <s v="4999 Stillwater Trail"/>
    <m/>
    <x v="0"/>
    <x v="2"/>
    <x v="0"/>
    <s v="No"/>
  </r>
  <r>
    <n v="29"/>
    <x v="4"/>
    <s v="Monday"/>
    <s v="Same"/>
    <n v="59.65"/>
    <n v="10"/>
    <n v="0.16764459346186086"/>
    <n v="1.5"/>
    <d v="1899-12-30T19:50:00"/>
    <d v="1899-12-30T20:13:00"/>
    <d v="1899-12-30T00:23:00"/>
    <n v="23.000000000000004"/>
    <s v="5704 Glenview Court"/>
    <m/>
    <x v="3"/>
    <x v="0"/>
    <x v="0"/>
    <s v="No"/>
  </r>
  <r>
    <n v="30"/>
    <x v="5"/>
    <s v="Tuesday"/>
    <s v="Different"/>
    <n v="31.83"/>
    <n v="7"/>
    <n v="0.21991831605403708"/>
    <n v="1.5"/>
    <d v="1899-12-30T17:15:00"/>
    <d v="1899-12-30T17:50:00"/>
    <d v="1899-12-30T00:35:00"/>
    <n v="35"/>
    <s v="5616 Tucker Street"/>
    <m/>
    <x v="3"/>
    <x v="0"/>
    <x v="0"/>
    <s v="No"/>
  </r>
  <r>
    <n v="31"/>
    <x v="5"/>
    <s v="Tuesday"/>
    <s v="Same"/>
    <n v="59.38"/>
    <n v="15"/>
    <n v="0.2526103065005052"/>
    <n v="1.5"/>
    <d v="1899-12-30T18:32:00"/>
    <d v="1899-12-30T19:01:00"/>
    <d v="1899-12-30T00:29:00"/>
    <n v="29.000000000000004"/>
    <s v="3506 Evita Drive"/>
    <m/>
    <x v="0"/>
    <x v="0"/>
    <x v="0"/>
    <s v="No"/>
  </r>
  <r>
    <n v="32"/>
    <x v="5"/>
    <s v="Tuesday"/>
    <s v="Same"/>
    <n v="53.75"/>
    <n v="5"/>
    <n v="9.3023255813953487E-2"/>
    <n v="5"/>
    <d v="1899-12-30T19:30:00"/>
    <d v="1899-12-30T19:50:00"/>
    <d v="1899-12-30T00:20:00"/>
    <n v="20"/>
    <s v="1711 Mustang Trail"/>
    <m/>
    <x v="0"/>
    <x v="0"/>
    <x v="0"/>
    <s v="Yes"/>
  </r>
  <r>
    <n v="33"/>
    <x v="5"/>
    <s v="Tuesday"/>
    <s v="Same"/>
    <n v="39.4"/>
    <n v="10.6"/>
    <n v="0.26903553299492383"/>
    <n v="1.5"/>
    <d v="1899-12-30T19:43:00"/>
    <d v="1899-12-30T20:24:00"/>
    <d v="1899-12-30T00:41:00"/>
    <n v="41"/>
    <s v="5760 Daniel Road"/>
    <n v="7311"/>
    <x v="2"/>
    <x v="0"/>
    <x v="1"/>
    <s v="No"/>
  </r>
  <r>
    <n v="34"/>
    <x v="6"/>
    <s v="Wednesday"/>
    <s v="Different"/>
    <n v="23.82"/>
    <n v="5"/>
    <n v="0.20990764063811923"/>
    <n v="1.5"/>
    <d v="1899-12-30T17:11:00"/>
    <d v="1899-12-30T17:40:00"/>
    <d v="1899-12-30T00:29:00"/>
    <n v="29.000000000000004"/>
    <s v="3601 Hearst Castle Way"/>
    <m/>
    <x v="2"/>
    <x v="0"/>
    <x v="0"/>
    <s v="No"/>
  </r>
  <r>
    <n v="35"/>
    <x v="6"/>
    <s v="Wednesday"/>
    <s v="Same"/>
    <n v="30.53"/>
    <n v="5"/>
    <n v="0.16377333770062233"/>
    <n v="1.5"/>
    <d v="1899-12-30T18:05:00"/>
    <d v="1899-12-30T18:33:00"/>
    <d v="1899-12-30T00:28:00"/>
    <n v="28"/>
    <s v="7171 Ikea Drive"/>
    <m/>
    <x v="0"/>
    <x v="0"/>
    <x v="3"/>
    <s v="No"/>
  </r>
  <r>
    <n v="36"/>
    <x v="6"/>
    <s v="Wednesday"/>
    <s v="Same"/>
    <n v="36.21"/>
    <n v="5"/>
    <n v="0.13808340237503453"/>
    <n v="1.5"/>
    <d v="1899-12-30T18:09:00"/>
    <d v="1899-12-30T18:53:00"/>
    <d v="1899-12-30T00:44:00"/>
    <n v="44"/>
    <s v="3453 Jefferson Drive"/>
    <m/>
    <x v="0"/>
    <x v="0"/>
    <x v="0"/>
    <s v="No"/>
  </r>
  <r>
    <n v="37"/>
    <x v="6"/>
    <s v="Wednesday"/>
    <s v="Same"/>
    <n v="46.98"/>
    <n v="5"/>
    <n v="0.10642826734780758"/>
    <n v="5"/>
    <d v="1899-12-30T18:13:00"/>
    <d v="1899-12-30T19:06:00"/>
    <d v="1899-12-30T00:53:00"/>
    <n v="53"/>
    <s v="4314 Indian Ceek Lane"/>
    <m/>
    <x v="0"/>
    <x v="0"/>
    <x v="0"/>
    <s v="No"/>
  </r>
  <r>
    <n v="38"/>
    <x v="6"/>
    <s v="Wednesday"/>
    <s v="Same"/>
    <n v="27.06"/>
    <n v="6"/>
    <n v="0.22172949002217296"/>
    <n v="1.5"/>
    <d v="1899-12-30T20:28:00"/>
    <d v="1899-12-30T20:55:00"/>
    <d v="1899-12-30T00:27:00"/>
    <n v="26.999999999999996"/>
    <s v="6706 Livorno Lane"/>
    <m/>
    <x v="0"/>
    <x v="0"/>
    <x v="0"/>
    <s v="No"/>
  </r>
  <r>
    <n v="39"/>
    <x v="7"/>
    <s v="Saturday"/>
    <s v="Different"/>
    <n v="15.7"/>
    <n v="3"/>
    <n v="0.19108280254777071"/>
    <n v="1.5"/>
    <d v="1899-12-30T16:11:00"/>
    <d v="1899-12-30T17:03:00"/>
    <d v="1899-12-30T00:52:00"/>
    <n v="52"/>
    <s v="9844 Cambria Court"/>
    <m/>
    <x v="2"/>
    <x v="0"/>
    <x v="0"/>
    <s v="No"/>
  </r>
  <r>
    <n v="40"/>
    <x v="7"/>
    <s v="Saturday"/>
    <s v="Same"/>
    <n v="52.12"/>
    <n v="5"/>
    <n v="9.5932463545663857E-2"/>
    <n v="1.5"/>
    <d v="1899-12-30T16:26:00"/>
    <d v="1899-12-30T17:07:00"/>
    <d v="1899-12-30T00:41:00"/>
    <n v="41"/>
    <s v="3004 Vidalia Lane"/>
    <m/>
    <x v="2"/>
    <x v="0"/>
    <x v="0"/>
    <s v="No"/>
  </r>
  <r>
    <n v="41"/>
    <x v="7"/>
    <s v="Saturday"/>
    <s v="Same"/>
    <n v="128.06"/>
    <n v="12"/>
    <n v="9.3706075277213807E-2"/>
    <n v="1.5"/>
    <d v="1899-12-30T18:22:00"/>
    <d v="1899-12-30T18:56:00"/>
    <d v="1899-12-30T00:34:00"/>
    <n v="34"/>
    <s v="5700 Red Hill Lane"/>
    <m/>
    <x v="0"/>
    <x v="2"/>
    <x v="0"/>
    <s v="No"/>
  </r>
  <r>
    <n v="42"/>
    <x v="7"/>
    <s v="Saturday"/>
    <s v="Same"/>
    <n v="21.87"/>
    <n v="3"/>
    <n v="0.13717421124828533"/>
    <n v="1.5"/>
    <d v="1899-12-30T18:33:00"/>
    <d v="1899-12-30T19:11:00"/>
    <d v="1899-12-30T00:38:00"/>
    <n v="38"/>
    <s v="2989 Belclaire Drive"/>
    <m/>
    <x v="0"/>
    <x v="3"/>
    <x v="0"/>
    <s v="No"/>
  </r>
  <r>
    <n v="43"/>
    <x v="7"/>
    <s v="Saturday"/>
    <s v="Same"/>
    <n v="50.61"/>
    <n v="8"/>
    <n v="0.15807152736613317"/>
    <n v="1.5"/>
    <d v="1899-12-30T19:12:00"/>
    <d v="1899-12-30T19:50:00"/>
    <d v="1899-12-30T00:38:00"/>
    <n v="38"/>
    <s v="5318 Cattail Court"/>
    <m/>
    <x v="0"/>
    <x v="2"/>
    <x v="0"/>
    <s v="No"/>
  </r>
  <r>
    <n v="44"/>
    <x v="7"/>
    <s v="Saturday"/>
    <s v="Same"/>
    <n v="68.31"/>
    <n v="7"/>
    <n v="0.10247401551749377"/>
    <n v="1.5"/>
    <d v="1899-12-30T19:16:00"/>
    <d v="1899-12-30T20:01:00"/>
    <d v="1899-12-30T00:45:00"/>
    <n v="45"/>
    <s v="6578 Bluffview Drive"/>
    <m/>
    <x v="0"/>
    <x v="0"/>
    <x v="0"/>
    <s v="No"/>
  </r>
  <r>
    <n v="45"/>
    <x v="7"/>
    <s v="Saturday"/>
    <s v="Same"/>
    <n v="38.42"/>
    <n v="8"/>
    <n v="0.20822488287350338"/>
    <n v="1.5"/>
    <d v="1899-12-30T19:50:00"/>
    <d v="1899-12-30T20:36:00"/>
    <d v="1899-12-30T00:46:00"/>
    <n v="46.000000000000007"/>
    <s v="5064 Stillwater Trail"/>
    <m/>
    <x v="0"/>
    <x v="2"/>
    <x v="0"/>
    <s v="No"/>
  </r>
  <r>
    <n v="46"/>
    <x v="7"/>
    <s v="Saturday"/>
    <s v="Same"/>
    <n v="38.65"/>
    <n v="4"/>
    <n v="0.10349288486416559"/>
    <n v="5"/>
    <d v="1899-12-30T20:37:00"/>
    <d v="1899-12-30T21:10:00"/>
    <d v="1899-12-30T00:33:00"/>
    <n v="33"/>
    <s v="8404 Quinton Point Drive"/>
    <m/>
    <x v="2"/>
    <x v="0"/>
    <x v="0"/>
    <s v="No"/>
  </r>
  <r>
    <n v="47"/>
    <x v="8"/>
    <s v="Sunday"/>
    <s v="Different"/>
    <n v="37.78"/>
    <n v="7"/>
    <n v="0.18528321863419797"/>
    <n v="1.5"/>
    <d v="1899-12-30T17:26:00"/>
    <d v="1899-12-30T18:05:00"/>
    <d v="1899-12-30T00:39:00"/>
    <n v="39"/>
    <s v="2338 Chelsea Drive"/>
    <m/>
    <x v="0"/>
    <x v="0"/>
    <x v="0"/>
    <s v="No"/>
  </r>
  <r>
    <n v="48"/>
    <x v="8"/>
    <s v="Sunday"/>
    <s v="Same"/>
    <n v="53.75"/>
    <n v="10"/>
    <n v="0.18604651162790697"/>
    <n v="1.5"/>
    <d v="1899-12-30T17:30:00"/>
    <d v="1899-12-30T18:17:00"/>
    <d v="1899-12-30T00:47:00"/>
    <n v="47.000000000000007"/>
    <s v="7937 Vermillion Avenue"/>
    <m/>
    <x v="0"/>
    <x v="0"/>
    <x v="0"/>
    <s v="No"/>
  </r>
  <r>
    <n v="49"/>
    <x v="8"/>
    <s v="Sunday"/>
    <s v="Same"/>
    <n v="20.03"/>
    <n v="4"/>
    <n v="0.19970044932601097"/>
    <n v="5"/>
    <d v="1899-12-30T17:27:00"/>
    <d v="1899-12-30T18:25:00"/>
    <d v="1899-12-30T00:58:00"/>
    <n v="58.000000000000007"/>
    <s v="4057 Chevy Chase Lane"/>
    <m/>
    <x v="0"/>
    <x v="0"/>
    <x v="0"/>
    <s v="No"/>
  </r>
  <r>
    <n v="50"/>
    <x v="8"/>
    <s v="Sunday"/>
    <s v="Same"/>
    <n v="44.38"/>
    <n v="6.62"/>
    <n v="0.14916629112212706"/>
    <n v="1.5"/>
    <d v="1899-12-30T18:59:00"/>
    <d v="1899-12-30T19:30:00"/>
    <d v="1899-12-30T00:31:00"/>
    <n v="31.000000000000004"/>
    <s v="6805 Lebanon Road"/>
    <n v="627"/>
    <x v="0"/>
    <x v="0"/>
    <x v="1"/>
    <s v="No"/>
  </r>
  <r>
    <n v="51"/>
    <x v="8"/>
    <s v="Sunday"/>
    <s v="Same"/>
    <n v="52.77"/>
    <n v="10"/>
    <n v="0.18950161076369149"/>
    <n v="1.5"/>
    <d v="1899-12-30T18:59:00"/>
    <d v="1899-12-30T19:39:00"/>
    <d v="1899-12-30T00:40:00"/>
    <n v="40"/>
    <s v="4340 Florentine Lane"/>
    <m/>
    <x v="0"/>
    <x v="0"/>
    <x v="0"/>
    <s v="No"/>
  </r>
  <r>
    <n v="52"/>
    <x v="8"/>
    <s v="Sunday"/>
    <s v="Same"/>
    <n v="20.239999999999998"/>
    <n v="3"/>
    <n v="0.14822134387351779"/>
    <n v="1.5"/>
    <d v="1899-12-30T19:27:00"/>
    <d v="1899-12-30T20:08:00"/>
    <d v="1899-12-30T00:41:00"/>
    <n v="41"/>
    <s v="3512 Burnet Drive"/>
    <m/>
    <x v="2"/>
    <x v="0"/>
    <x v="0"/>
    <s v="No"/>
  </r>
  <r>
    <n v="53"/>
    <x v="9"/>
    <s v="Monday"/>
    <s v="Different"/>
    <n v="23.82"/>
    <n v="3.18"/>
    <n v="0.13350125944584385"/>
    <n v="1.5"/>
    <d v="1899-12-30T16:54:00"/>
    <d v="1899-12-30T17:31:00"/>
    <d v="1899-12-30T00:37:00"/>
    <n v="37"/>
    <s v="8100 Memorial Lane"/>
    <n v="7108"/>
    <x v="2"/>
    <x v="0"/>
    <x v="1"/>
    <s v="No"/>
  </r>
  <r>
    <n v="54"/>
    <x v="9"/>
    <s v="Monday"/>
    <s v="Same"/>
    <n v="34.1"/>
    <n v="3.38"/>
    <n v="9.9120234604105559E-2"/>
    <n v="1.5"/>
    <d v="1899-12-30T17:35:00"/>
    <d v="1899-12-30T18:04:00"/>
    <d v="1899-12-30T00:29:00"/>
    <n v="29.000000000000004"/>
    <s v="6709 Gray Wolf Drive"/>
    <m/>
    <x v="2"/>
    <x v="0"/>
    <x v="0"/>
    <s v="No"/>
  </r>
  <r>
    <n v="55"/>
    <x v="9"/>
    <s v="Monday"/>
    <s v="Same"/>
    <n v="48.17"/>
    <n v="5"/>
    <n v="0.10379904504878555"/>
    <n v="1.5"/>
    <d v="1899-12-30T18:10:00"/>
    <d v="1899-12-30T18:45:00"/>
    <d v="1899-12-30T00:35:00"/>
    <n v="35"/>
    <s v="4607 Haverford Drive"/>
    <m/>
    <x v="0"/>
    <x v="0"/>
    <x v="0"/>
    <s v="No"/>
  </r>
  <r>
    <n v="56"/>
    <x v="9"/>
    <s v="Monday"/>
    <s v="Same"/>
    <n v="57.91"/>
    <n v="10"/>
    <n v="0.17268174753928511"/>
    <n v="1.5"/>
    <d v="1899-12-30T18:19:00"/>
    <d v="1899-12-30T18:54:00"/>
    <d v="1899-12-30T00:35:00"/>
    <n v="35"/>
    <s v="6806 Lebanon Road"/>
    <m/>
    <x v="0"/>
    <x v="0"/>
    <x v="0"/>
    <s v="No"/>
  </r>
  <r>
    <n v="57"/>
    <x v="9"/>
    <s v="Monday"/>
    <s v="Same"/>
    <n v="18.350000000000001"/>
    <n v="6.65"/>
    <n v="0.3623978201634877"/>
    <n v="1.5"/>
    <d v="1899-12-30T18:20:00"/>
    <d v="1899-12-30T19:06:00"/>
    <d v="1899-12-30T00:46:00"/>
    <n v="46.000000000000007"/>
    <s v="8014 Oak Point Drive"/>
    <m/>
    <x v="0"/>
    <x v="0"/>
    <x v="0"/>
    <s v="No"/>
  </r>
  <r>
    <n v="58"/>
    <x v="9"/>
    <s v="Monday"/>
    <s v="Same"/>
    <n v="37.89"/>
    <n v="19.11"/>
    <n v="0.5043547110055423"/>
    <n v="5"/>
    <d v="1899-12-30T19:25:00"/>
    <d v="1899-12-30T19:52:00"/>
    <d v="1899-12-30T00:27:00"/>
    <n v="26.999999999999996"/>
    <s v="8061 Hillside Drive"/>
    <m/>
    <x v="0"/>
    <x v="0"/>
    <x v="0"/>
    <s v="No"/>
  </r>
  <r>
    <n v="59"/>
    <x v="9"/>
    <s v="Monday"/>
    <s v="Same"/>
    <n v="80.319999999999993"/>
    <n v="7"/>
    <n v="8.7151394422310763E-2"/>
    <n v="1.5"/>
    <d v="1899-12-30T19:09:00"/>
    <d v="1899-12-30T20:03:00"/>
    <d v="1899-12-30T00:54:00"/>
    <n v="53.999999999999993"/>
    <s v="7978 Stone River Drive"/>
    <m/>
    <x v="0"/>
    <x v="0"/>
    <x v="0"/>
    <s v="No"/>
  </r>
  <r>
    <n v="60"/>
    <x v="10"/>
    <s v="Tuesday"/>
    <s v="Different"/>
    <n v="36.26"/>
    <n v="6"/>
    <n v="0.16547159404302261"/>
    <n v="1.5"/>
    <d v="1899-12-30T17:22:00"/>
    <d v="1899-12-30T17:53:00"/>
    <d v="1899-12-30T00:31:00"/>
    <n v="31.000000000000004"/>
    <s v="4241 Armistice Drive"/>
    <m/>
    <x v="0"/>
    <x v="4"/>
    <x v="0"/>
    <s v="No"/>
  </r>
  <r>
    <n v="61"/>
    <x v="10"/>
    <s v="Tuesday"/>
    <s v="Same"/>
    <n v="29.39"/>
    <n v="5.5"/>
    <n v="0.18713848247703299"/>
    <n v="5"/>
    <d v="1899-12-30T18:11:00"/>
    <d v="1899-12-30T18:43:00"/>
    <d v="1899-12-30T00:32:00"/>
    <n v="32"/>
    <s v="4126 Nobleman Drive"/>
    <m/>
    <x v="0"/>
    <x v="0"/>
    <x v="0"/>
    <s v="No"/>
  </r>
  <r>
    <n v="62"/>
    <x v="10"/>
    <s v="Tuesday"/>
    <s v="Same"/>
    <n v="24.09"/>
    <n v="3"/>
    <n v="0.12453300124533001"/>
    <n v="7"/>
    <d v="1899-12-30T18:16:00"/>
    <d v="1899-12-30T18:54:00"/>
    <d v="1899-12-30T00:38:00"/>
    <n v="38"/>
    <s v="12444 Riverhill Road"/>
    <m/>
    <x v="0"/>
    <x v="0"/>
    <x v="0"/>
    <s v="No"/>
  </r>
  <r>
    <n v="63"/>
    <x v="10"/>
    <s v="Tuesday"/>
    <s v="Same"/>
    <n v="91.69"/>
    <n v="18"/>
    <n v="0.19631366561238958"/>
    <n v="1.5"/>
    <d v="1899-12-30T20:05:00"/>
    <d v="1899-12-30T20:37:00"/>
    <d v="1899-12-30T00:32:00"/>
    <n v="32"/>
    <s v="7901 Glenoaks Drive"/>
    <m/>
    <x v="0"/>
    <x v="0"/>
    <x v="0"/>
    <s v="No"/>
  </r>
  <r>
    <n v="64"/>
    <x v="10"/>
    <s v="Tuesday"/>
    <s v="Same"/>
    <n v="28.69"/>
    <n v="5"/>
    <n v="0.17427675148135238"/>
    <n v="1.5"/>
    <d v="1899-12-30T20:42:00"/>
    <d v="1899-12-30T21:15:00"/>
    <d v="1899-12-30T00:33:00"/>
    <n v="33"/>
    <s v="14700 TX-121"/>
    <n v="401"/>
    <x v="0"/>
    <x v="0"/>
    <x v="2"/>
    <s v="No"/>
  </r>
  <r>
    <n v="65"/>
    <x v="11"/>
    <s v="Wednesday"/>
    <s v="Different"/>
    <n v="35.93"/>
    <n v="5"/>
    <n v="0.13915947676036738"/>
    <n v="1.5"/>
    <d v="1899-12-30T17:30:00"/>
    <d v="1899-12-30T17:33:00"/>
    <d v="1899-12-30T00:03:00"/>
    <n v="3"/>
    <s v="4553 Turnberry Court"/>
    <m/>
    <x v="2"/>
    <x v="0"/>
    <x v="0"/>
    <s v="Yes"/>
  </r>
  <r>
    <n v="66"/>
    <x v="11"/>
    <s v="Wednesday"/>
    <s v="Same"/>
    <n v="78.64"/>
    <n v="0"/>
    <n v="0"/>
    <n v="1.5"/>
    <d v="1899-12-30T18:32:00"/>
    <d v="1899-12-30T18:52:00"/>
    <d v="1899-12-30T00:20:00"/>
    <n v="20"/>
    <s v="2600 North Dallas Parkway"/>
    <n v="590"/>
    <x v="0"/>
    <x v="0"/>
    <x v="3"/>
    <s v="No"/>
  </r>
  <r>
    <n v="67"/>
    <x v="11"/>
    <s v="Wednesday"/>
    <s v="Same"/>
    <n v="39.94"/>
    <n v="10"/>
    <n v="0.25037556334501754"/>
    <n v="1.5"/>
    <d v="1899-12-30T18:28:00"/>
    <d v="1899-12-30T19:05:00"/>
    <d v="1899-12-30T00:37:00"/>
    <n v="37"/>
    <s v="24 Canyon Crest Court"/>
    <m/>
    <x v="0"/>
    <x v="1"/>
    <x v="0"/>
    <s v="No"/>
  </r>
  <r>
    <n v="68"/>
    <x v="11"/>
    <s v="Wednesday"/>
    <s v="Same"/>
    <n v="54.34"/>
    <n v="5"/>
    <n v="9.2013249907986747E-2"/>
    <n v="1.5"/>
    <d v="1899-12-30T19:21:00"/>
    <d v="1899-12-30T19:46:00"/>
    <d v="1899-12-30T00:25:00"/>
    <n v="25"/>
    <s v="5580 Preston Road"/>
    <m/>
    <x v="0"/>
    <x v="0"/>
    <x v="3"/>
    <s v="No"/>
  </r>
  <r>
    <n v="69"/>
    <x v="11"/>
    <s v="Wednesday"/>
    <s v="Same"/>
    <n v="18.350000000000001"/>
    <n v="3.35"/>
    <n v="0.18256130790190736"/>
    <n v="1.5"/>
    <d v="1899-12-30T20:31:00"/>
    <d v="1899-12-30T20:58:00"/>
    <d v="1899-12-30T00:27:00"/>
    <n v="26.999999999999996"/>
    <s v="7105 Falling Water Lane"/>
    <m/>
    <x v="2"/>
    <x v="0"/>
    <x v="0"/>
    <s v="No"/>
  </r>
  <r>
    <n v="70"/>
    <x v="12"/>
    <s v="Friday"/>
    <s v="Different"/>
    <n v="27.04"/>
    <n v="4.96"/>
    <n v="0.18343195266272189"/>
    <n v="1.5"/>
    <d v="1899-12-30T12:30:00"/>
    <d v="1899-12-30T13:56:00"/>
    <d v="1899-12-30T01:26:00"/>
    <n v="86"/>
    <s v="7160 Dallas Parkway"/>
    <n v="400"/>
    <x v="2"/>
    <x v="0"/>
    <x v="3"/>
    <s v="No"/>
  </r>
  <r>
    <n v="71"/>
    <x v="12"/>
    <s v="Friday"/>
    <s v="Same"/>
    <n v="15.69"/>
    <n v="2"/>
    <n v="0.12746972594008923"/>
    <n v="1.5"/>
    <d v="1899-12-30T13:17:00"/>
    <d v="1899-12-30T14:08:00"/>
    <d v="1899-12-30T00:51:00"/>
    <n v="51"/>
    <s v="5005 Whitestone Lane"/>
    <m/>
    <x v="2"/>
    <x v="0"/>
    <x v="0"/>
    <s v="No"/>
  </r>
  <r>
    <n v="72"/>
    <x v="12"/>
    <s v="Friday"/>
    <s v="Same"/>
    <n v="22.54"/>
    <n v="5"/>
    <n v="0.22182786157941439"/>
    <n v="5"/>
    <d v="1899-12-30T17:26:00"/>
    <d v="1899-12-30T18:00:00"/>
    <d v="1899-12-30T00:34:00"/>
    <n v="34"/>
    <s v="1711 Mustang Trail"/>
    <m/>
    <x v="0"/>
    <x v="0"/>
    <x v="0"/>
    <s v="No"/>
  </r>
  <r>
    <n v="73"/>
    <x v="12"/>
    <s v="Friday"/>
    <s v="Same"/>
    <n v="22.19"/>
    <n v="9.81"/>
    <n v="0.44209103199639477"/>
    <n v="1.5"/>
    <d v="1899-12-30T18:28:00"/>
    <d v="1899-12-30T18:52:00"/>
    <d v="1899-12-30T00:24:00"/>
    <n v="24"/>
    <s v="3312 Westwind Drive"/>
    <m/>
    <x v="2"/>
    <x v="0"/>
    <x v="0"/>
    <s v="No"/>
  </r>
  <r>
    <n v="74"/>
    <x v="12"/>
    <s v="Friday"/>
    <s v="Same"/>
    <n v="33.229999999999997"/>
    <n v="5"/>
    <n v="0.15046644598254591"/>
    <n v="1.5"/>
    <d v="1899-12-30T18:51:00"/>
    <d v="1899-12-30T19:16:00"/>
    <d v="1899-12-30T00:25:00"/>
    <n v="25"/>
    <s v="7600 John Q Hammons Blvd"/>
    <m/>
    <x v="0"/>
    <x v="0"/>
    <x v="2"/>
    <s v="No"/>
  </r>
  <r>
    <n v="75"/>
    <x v="12"/>
    <s v="Friday"/>
    <s v="Same"/>
    <n v="38.65"/>
    <n v="6"/>
    <n v="0.1552393272962484"/>
    <n v="1.5"/>
    <d v="1899-12-30T19:36:00"/>
    <d v="1899-12-30T20:00:00"/>
    <d v="1899-12-30T00:24:00"/>
    <n v="24"/>
    <s v="6804 Amaretto Court"/>
    <m/>
    <x v="2"/>
    <x v="0"/>
    <x v="0"/>
    <s v="No"/>
  </r>
  <r>
    <n v="76"/>
    <x v="12"/>
    <s v="Friday"/>
    <s v="Same"/>
    <n v="96.72"/>
    <n v="10"/>
    <n v="0.10339123242349049"/>
    <n v="1.5"/>
    <d v="1899-12-30T19:38:00"/>
    <d v="1899-12-30T20:03:00"/>
    <d v="1899-12-30T00:25:00"/>
    <n v="25"/>
    <s v="6701 Vista Trail"/>
    <m/>
    <x v="2"/>
    <x v="0"/>
    <x v="0"/>
    <s v="No"/>
  </r>
  <r>
    <n v="77"/>
    <x v="12"/>
    <s v="Friday"/>
    <s v="Same"/>
    <n v="33.72"/>
    <n v="7"/>
    <n v="0.20759193357058126"/>
    <n v="1.5"/>
    <d v="1899-12-30T20:17:00"/>
    <d v="1899-12-30T20:57:00"/>
    <d v="1899-12-30T00:40:00"/>
    <n v="40"/>
    <s v="7600 John Q Hammons Blvd"/>
    <m/>
    <x v="0"/>
    <x v="0"/>
    <x v="2"/>
    <s v="No"/>
  </r>
  <r>
    <n v="78"/>
    <x v="12"/>
    <s v="Friday"/>
    <s v="Same"/>
    <n v="34.32"/>
    <n v="8"/>
    <n v="0.23310023310023309"/>
    <n v="1.5"/>
    <d v="1899-12-30T20:21:00"/>
    <d v="1899-12-30T21:09:00"/>
    <d v="1899-12-30T00:48:00"/>
    <n v="48"/>
    <s v="10114 Loving Trail Drive"/>
    <m/>
    <x v="0"/>
    <x v="0"/>
    <x v="0"/>
    <s v="No"/>
  </r>
  <r>
    <n v="79"/>
    <x v="12"/>
    <s v="Friday"/>
    <s v="Same"/>
    <n v="37.89"/>
    <n v="5"/>
    <n v="0.13196093956188967"/>
    <n v="1.5"/>
    <d v="1899-12-30T20:26:00"/>
    <d v="1899-12-30T21:16:00"/>
    <d v="1899-12-30T00:50:00"/>
    <n v="50"/>
    <s v="11005 Aurora Lane"/>
    <m/>
    <x v="0"/>
    <x v="0"/>
    <x v="0"/>
    <s v="No"/>
  </r>
  <r>
    <n v="80"/>
    <x v="13"/>
    <s v="Sunday"/>
    <s v="Different"/>
    <n v="24.36"/>
    <n v="5"/>
    <n v="0.20525451559934318"/>
    <n v="1.5"/>
    <d v="1899-12-30T16:39:00"/>
    <d v="1899-12-30T17:14:00"/>
    <d v="1899-12-30T00:35:00"/>
    <n v="35"/>
    <s v="5636 Truitt Street"/>
    <m/>
    <x v="3"/>
    <x v="0"/>
    <x v="0"/>
    <s v="No"/>
  </r>
  <r>
    <n v="81"/>
    <x v="13"/>
    <s v="Sunday"/>
    <s v="Same"/>
    <n v="76.48"/>
    <n v="5"/>
    <n v="6.5376569037656901E-2"/>
    <n v="5"/>
    <d v="1899-12-30T17:25:00"/>
    <d v="1899-12-30T18:04:00"/>
    <d v="1899-12-30T00:39:00"/>
    <n v="39"/>
    <s v="11448 Altamont Drive"/>
    <m/>
    <x v="0"/>
    <x v="0"/>
    <x v="0"/>
    <s v="No"/>
  </r>
  <r>
    <n v="82"/>
    <x v="13"/>
    <s v="Sunday"/>
    <s v="Same"/>
    <n v="30.53"/>
    <n v="6"/>
    <n v="0.19652800524074679"/>
    <n v="1.5"/>
    <d v="1899-12-30T17:29:00"/>
    <d v="1899-12-30T18:19:00"/>
    <d v="1899-12-30T00:50:00"/>
    <n v="50"/>
    <s v="4347 Mariner Drive"/>
    <m/>
    <x v="0"/>
    <x v="0"/>
    <x v="0"/>
    <s v="No"/>
  </r>
  <r>
    <n v="83"/>
    <x v="13"/>
    <s v="Sunday"/>
    <s v="Same"/>
    <n v="38.1"/>
    <n v="5.9"/>
    <n v="0.15485564304461943"/>
    <n v="1.5"/>
    <d v="1899-12-30T18:13:00"/>
    <d v="1899-12-30T18:45:00"/>
    <d v="1899-12-30T00:32:00"/>
    <n v="32"/>
    <s v="7708 Ludwig Castle Way"/>
    <m/>
    <x v="2"/>
    <x v="0"/>
    <x v="0"/>
    <s v="No"/>
  </r>
  <r>
    <n v="84"/>
    <x v="13"/>
    <s v="Sunday"/>
    <s v="Same"/>
    <n v="57.32"/>
    <n v="12"/>
    <n v="0.209351011863224"/>
    <n v="1.5"/>
    <d v="1899-12-30T18:52:00"/>
    <d v="1899-12-30T19:34:00"/>
    <d v="1899-12-30T00:42:00"/>
    <n v="42"/>
    <s v="3600 Crownhill Drive"/>
    <m/>
    <x v="2"/>
    <x v="0"/>
    <x v="0"/>
    <s v="No"/>
  </r>
  <r>
    <n v="85"/>
    <x v="13"/>
    <s v="Sunday"/>
    <s v="Same"/>
    <n v="89.79"/>
    <n v="10"/>
    <n v="0.11137097672346585"/>
    <n v="1.5"/>
    <d v="1899-12-30T18:57:00"/>
    <d v="1899-12-30T19:46:00"/>
    <d v="1899-12-30T00:49:00"/>
    <n v="49"/>
    <s v="6900 Bishop Road"/>
    <n v="4113"/>
    <x v="2"/>
    <x v="0"/>
    <x v="1"/>
    <s v="No"/>
  </r>
  <r>
    <n v="86"/>
    <x v="13"/>
    <s v="Sunday"/>
    <s v="Same"/>
    <n v="89.2"/>
    <n v="15"/>
    <n v="0.16816143497757846"/>
    <n v="1.5"/>
    <d v="1899-12-30T19:48:00"/>
    <d v="1899-12-30T20:17:00"/>
    <d v="1899-12-30T00:29:00"/>
    <n v="29.000000000000004"/>
    <s v="2248 Cardinal Blvd"/>
    <m/>
    <x v="4"/>
    <x v="0"/>
    <x v="0"/>
    <s v="No"/>
  </r>
  <r>
    <n v="87"/>
    <x v="13"/>
    <s v="Sunday"/>
    <s v="Same"/>
    <n v="36.97"/>
    <n v="6"/>
    <n v="0.16229375169055993"/>
    <n v="1.5"/>
    <d v="1899-12-30T21:26:00"/>
    <d v="1899-12-30T22:05:00"/>
    <d v="1899-12-30T00:39:00"/>
    <n v="39"/>
    <s v="7859 Clara Drive"/>
    <n v="3307"/>
    <x v="2"/>
    <x v="0"/>
    <x v="1"/>
    <s v="No"/>
  </r>
  <r>
    <n v="88"/>
    <x v="14"/>
    <s v="Monday"/>
    <s v="Different"/>
    <n v="27.07"/>
    <n v="5"/>
    <n v="0.1847063169560399"/>
    <n v="1.5"/>
    <d v="1899-12-30T17:06:00"/>
    <d v="1899-12-30T17:32:00"/>
    <d v="1899-12-30T00:26:00"/>
    <n v="26"/>
    <s v="4117 Guthrie Drive"/>
    <m/>
    <x v="2"/>
    <x v="0"/>
    <x v="0"/>
    <s v="No"/>
  </r>
  <r>
    <n v="89"/>
    <x v="14"/>
    <s v="Monday"/>
    <s v="Same"/>
    <n v="38.32"/>
    <n v="5"/>
    <n v="0.13048016701461379"/>
    <n v="1.5"/>
    <d v="1899-12-30T18:00:00"/>
    <d v="1899-12-30T18:20:00"/>
    <d v="1899-12-30T00:20:00"/>
    <n v="20"/>
    <s v="4805 Thorntree Drive"/>
    <m/>
    <x v="2"/>
    <x v="0"/>
    <x v="0"/>
    <s v="No"/>
  </r>
  <r>
    <n v="90"/>
    <x v="14"/>
    <s v="Monday"/>
    <s v="Same"/>
    <n v="60.46"/>
    <n v="5"/>
    <n v="8.2699305325835262E-2"/>
    <n v="1.5"/>
    <d v="1899-12-30T19:00:00"/>
    <d v="1899-12-30T19:24:00"/>
    <d v="1899-12-30T00:24:00"/>
    <n v="24"/>
    <s v="11300 Rio Secco Drive"/>
    <m/>
    <x v="0"/>
    <x v="0"/>
    <x v="0"/>
    <s v="No"/>
  </r>
  <r>
    <n v="91"/>
    <x v="14"/>
    <s v="Monday"/>
    <s v="Same"/>
    <n v="28.69"/>
    <n v="21.31"/>
    <n v="0.74276751481352377"/>
    <n v="1.5"/>
    <d v="1899-12-30T19:52:00"/>
    <d v="1899-12-30T20:16:00"/>
    <d v="1899-12-30T00:24:00"/>
    <n v="24"/>
    <s v="2356 Chelsea Drive"/>
    <m/>
    <x v="0"/>
    <x v="0"/>
    <x v="0"/>
    <s v="No"/>
  </r>
  <r>
    <n v="92"/>
    <x v="14"/>
    <s v="Monday"/>
    <s v="Same"/>
    <n v="32.96"/>
    <n v="7"/>
    <n v="0.21237864077669902"/>
    <n v="1.5"/>
    <d v="1899-12-30T20:21:00"/>
    <d v="1899-12-30T20:41:00"/>
    <d v="1899-12-30T00:20:00"/>
    <n v="20"/>
    <s v="8701 Win Road"/>
    <m/>
    <x v="2"/>
    <x v="0"/>
    <x v="0"/>
    <s v="No"/>
  </r>
  <r>
    <n v="93"/>
    <x v="14"/>
    <s v="Monday"/>
    <s v="Same"/>
    <n v="48.6"/>
    <n v="10"/>
    <n v="0.20576131687242799"/>
    <n v="1.5"/>
    <d v="1899-12-30T21:28:00"/>
    <d v="1899-12-30T21:50:00"/>
    <d v="1899-12-30T00:22:00"/>
    <n v="22"/>
    <s v="3240 Parkwood Blvd"/>
    <n v="304"/>
    <x v="0"/>
    <x v="0"/>
    <x v="2"/>
    <s v="No"/>
  </r>
  <r>
    <n v="94"/>
    <x v="15"/>
    <s v="Wednesday"/>
    <s v="Different"/>
    <n v="39.729999999999997"/>
    <n v="6"/>
    <n v="0.15101938082053865"/>
    <n v="7"/>
    <d v="1899-12-30T16:52:00"/>
    <d v="1899-12-30T17:21:00"/>
    <d v="1899-12-30T00:29:00"/>
    <n v="29.000000000000004"/>
    <s v="12236 Genova Court"/>
    <m/>
    <x v="0"/>
    <x v="0"/>
    <x v="0"/>
    <s v="No"/>
  </r>
  <r>
    <n v="95"/>
    <x v="15"/>
    <s v="Wednesday"/>
    <s v="Same"/>
    <n v="234.36"/>
    <n v="32.47"/>
    <n v="0.13854753370882403"/>
    <n v="1.5"/>
    <d v="1899-12-30T18:00:00"/>
    <d v="1899-12-30T18:04:00"/>
    <d v="1899-12-30T00:04:00"/>
    <n v="4"/>
    <s v="3501 Edwards Drive"/>
    <m/>
    <x v="2"/>
    <x v="0"/>
    <x v="0"/>
    <s v="Yes"/>
  </r>
  <r>
    <n v="96"/>
    <x v="15"/>
    <s v="Wednesday"/>
    <s v="Same"/>
    <n v="234.36"/>
    <n v="20"/>
    <n v="8.5338795016214372E-2"/>
    <n v="0"/>
    <d v="1899-12-30T18:00:00"/>
    <d v="1899-12-30T18:04:00"/>
    <d v="1899-12-30T00:04:00"/>
    <n v="4"/>
    <s v="3501 Edwards Drive"/>
    <m/>
    <x v="2"/>
    <x v="0"/>
    <x v="0"/>
    <s v="Yes"/>
  </r>
  <r>
    <n v="97"/>
    <x v="15"/>
    <s v="Wednesday"/>
    <s v="Same"/>
    <n v="234.36"/>
    <n v="30"/>
    <n v="0.12800819252432155"/>
    <n v="0"/>
    <d v="1899-12-30T18:00:00"/>
    <d v="1899-12-30T18:04:00"/>
    <d v="1899-12-30T00:04:00"/>
    <n v="4"/>
    <s v="3501 Edwards Drive"/>
    <m/>
    <x v="2"/>
    <x v="0"/>
    <x v="0"/>
    <s v="Yes"/>
  </r>
  <r>
    <n v="98"/>
    <x v="15"/>
    <s v="Wednesday"/>
    <s v="Same"/>
    <n v="30.53"/>
    <n v="5"/>
    <n v="0.16377333770062233"/>
    <n v="1.5"/>
    <d v="1899-12-30T18:04:00"/>
    <d v="1899-12-30T18:40:00"/>
    <d v="1899-12-30T00:36:00"/>
    <n v="36"/>
    <s v="4607 Haverford Drive"/>
    <m/>
    <x v="0"/>
    <x v="0"/>
    <x v="0"/>
    <s v="No"/>
  </r>
  <r>
    <n v="99"/>
    <x v="15"/>
    <s v="Wednesday"/>
    <s v="Same"/>
    <n v="18.350000000000001"/>
    <n v="5"/>
    <n v="0.27247956403269752"/>
    <n v="1.5"/>
    <d v="1899-12-30T18:58:00"/>
    <d v="1899-12-30T19:19:00"/>
    <d v="1899-12-30T00:21:00"/>
    <n v="21"/>
    <s v="6608 Indian Trail"/>
    <m/>
    <x v="2"/>
    <x v="0"/>
    <x v="0"/>
    <s v="No"/>
  </r>
  <r>
    <n v="100"/>
    <x v="15"/>
    <s v="Wednesday"/>
    <s v="Same"/>
    <n v="44.98"/>
    <n v="10"/>
    <n v="0.22232103156958649"/>
    <n v="7"/>
    <d v="1899-12-30T19:30:00"/>
    <d v="1899-12-30T20:08:00"/>
    <d v="1899-12-30T00:38:00"/>
    <n v="38"/>
    <s v="2607 Sir Turquin Lane"/>
    <m/>
    <x v="1"/>
    <x v="0"/>
    <x v="0"/>
    <s v="No"/>
  </r>
  <r>
    <n v="101"/>
    <x v="15"/>
    <s v="Wednesday"/>
    <s v="Same"/>
    <n v="38.1"/>
    <n v="11.9"/>
    <n v="0.31233595800524933"/>
    <n v="1.5"/>
    <d v="1899-12-30T20:21:00"/>
    <d v="1899-12-30T20:51:00"/>
    <d v="1899-12-30T00:30:00"/>
    <n v="30"/>
    <s v="3111 Camden Bluff Road"/>
    <m/>
    <x v="0"/>
    <x v="0"/>
    <x v="0"/>
    <s v="No"/>
  </r>
  <r>
    <n v="102"/>
    <x v="15"/>
    <s v="Wednesday"/>
    <s v="Same"/>
    <n v="14.61"/>
    <n v="4"/>
    <n v="0.27378507871321012"/>
    <n v="1.5"/>
    <d v="1899-12-30T21:23:00"/>
    <d v="1899-12-30T21:39:00"/>
    <d v="1899-12-30T00:16:00"/>
    <n v="16"/>
    <s v="7550 Gaylord Parkway"/>
    <n v="413"/>
    <x v="0"/>
    <x v="0"/>
    <x v="2"/>
    <s v="No"/>
  </r>
  <r>
    <n v="103"/>
    <x v="16"/>
    <s v="Friday"/>
    <s v="Different"/>
    <n v="60.62"/>
    <n v="7"/>
    <n v="0.11547344110854504"/>
    <n v="1.5"/>
    <d v="1899-12-30T17:33:00"/>
    <d v="1899-12-30T18:04:00"/>
    <d v="1899-12-30T00:31:00"/>
    <n v="31.000000000000004"/>
    <s v="2875 Parkwood Blvd"/>
    <n v="109"/>
    <x v="0"/>
    <x v="0"/>
    <x v="2"/>
    <s v="No"/>
  </r>
  <r>
    <n v="104"/>
    <x v="16"/>
    <s v="Friday"/>
    <s v="Same"/>
    <n v="54.29"/>
    <n v="5"/>
    <n v="9.2097992263768649E-2"/>
    <n v="1.5"/>
    <d v="1899-12-30T17:43:00"/>
    <d v="1899-12-30T18:23:00"/>
    <d v="1899-12-30T00:40:00"/>
    <n v="40"/>
    <s v="7909 Lawler Park Drive"/>
    <m/>
    <x v="0"/>
    <x v="0"/>
    <x v="0"/>
    <s v="No"/>
  </r>
  <r>
    <n v="105"/>
    <x v="16"/>
    <s v="Friday"/>
    <s v="Same"/>
    <n v="30.74"/>
    <n v="4.26"/>
    <n v="0.13858165256994145"/>
    <n v="1.5"/>
    <d v="1899-12-30T18:33:00"/>
    <d v="1899-12-30T18:51:00"/>
    <d v="1899-12-30T00:18:00"/>
    <n v="18"/>
    <s v="7600 John Q Hammons Blvd"/>
    <n v="1209"/>
    <x v="0"/>
    <x v="0"/>
    <x v="2"/>
    <s v="No"/>
  </r>
  <r>
    <n v="106"/>
    <x v="16"/>
    <s v="Friday"/>
    <s v="Same"/>
    <n v="20.239999999999998"/>
    <n v="5"/>
    <n v="0.24703557312252966"/>
    <n v="1.5"/>
    <d v="1899-12-30T19:07:00"/>
    <d v="1899-12-30T19:43:00"/>
    <d v="1899-12-30T00:36:00"/>
    <n v="36"/>
    <s v="5521 Eagle River Drive"/>
    <m/>
    <x v="3"/>
    <x v="0"/>
    <x v="0"/>
    <s v="No"/>
  </r>
  <r>
    <n v="107"/>
    <x v="16"/>
    <s v="Friday"/>
    <s v="Same"/>
    <n v="24.36"/>
    <n v="3"/>
    <n v="0.12315270935960591"/>
    <n v="1.5"/>
    <d v="1899-12-30T19:09:00"/>
    <d v="1899-12-30T19:49:00"/>
    <d v="1899-12-30T00:40:00"/>
    <n v="40"/>
    <s v="5714 Green Hollow Lane"/>
    <m/>
    <x v="3"/>
    <x v="0"/>
    <x v="0"/>
    <s v="No"/>
  </r>
  <r>
    <n v="108"/>
    <x v="16"/>
    <s v="Friday"/>
    <s v="Same"/>
    <n v="56.4"/>
    <n v="9"/>
    <n v="0.15957446808510639"/>
    <n v="1.5"/>
    <d v="1899-12-30T19:15:00"/>
    <d v="1899-12-30T19:53:00"/>
    <d v="1899-12-30T00:38:00"/>
    <n v="38"/>
    <s v="5769 Bedford Lane"/>
    <m/>
    <x v="3"/>
    <x v="0"/>
    <x v="0"/>
    <s v="No"/>
  </r>
  <r>
    <n v="109"/>
    <x v="16"/>
    <s v="Friday"/>
    <s v="Same"/>
    <n v="54.13"/>
    <n v="7.87"/>
    <n v="0.14539072602992795"/>
    <n v="1.5"/>
    <d v="1899-12-30T20:02:00"/>
    <d v="1899-12-30T20:29:00"/>
    <d v="1899-12-30T00:27:00"/>
    <n v="26.999999999999996"/>
    <s v="5760 Daniel Road"/>
    <m/>
    <x v="2"/>
    <x v="0"/>
    <x v="1"/>
    <s v="No"/>
  </r>
  <r>
    <n v="110"/>
    <x v="16"/>
    <s v="Friday"/>
    <s v="Same"/>
    <n v="29.23"/>
    <n v="0"/>
    <n v="0"/>
    <n v="7"/>
    <d v="1899-12-30T20:09:00"/>
    <d v="1899-12-30T20:44:00"/>
    <d v="1899-12-30T00:35:00"/>
    <n v="35"/>
    <s v="7933 Linkwood Court"/>
    <m/>
    <x v="2"/>
    <x v="0"/>
    <x v="0"/>
    <s v="No"/>
  </r>
  <r>
    <n v="111"/>
    <x v="17"/>
    <s v="Saturday"/>
    <s v="Different"/>
    <n v="27.01"/>
    <n v="6"/>
    <n v="0.22213994816734542"/>
    <n v="1.5"/>
    <d v="1899-12-30T16:35:00"/>
    <d v="1899-12-30T17:10:00"/>
    <d v="1899-12-30T00:35:00"/>
    <n v="35"/>
    <s v="7001 Parkwood Blvd"/>
    <n v="2103"/>
    <x v="2"/>
    <x v="0"/>
    <x v="1"/>
    <s v="No"/>
  </r>
  <r>
    <n v="112"/>
    <x v="17"/>
    <s v="Saturday"/>
    <s v="Same"/>
    <n v="36.64"/>
    <n v="3.36"/>
    <n v="9.1703056768558944E-2"/>
    <n v="7"/>
    <d v="1899-12-30T18:25:00"/>
    <d v="1899-12-30T18:58:00"/>
    <d v="1899-12-30T00:33:00"/>
    <n v="33"/>
    <s v="1779 Eagle Crest Dr"/>
    <m/>
    <x v="4"/>
    <x v="0"/>
    <x v="0"/>
    <s v="No"/>
  </r>
  <r>
    <n v="113"/>
    <x v="17"/>
    <s v="Saturday"/>
    <s v="Same"/>
    <n v="30.85"/>
    <n v="6"/>
    <n v="0.19448946515397081"/>
    <n v="1.5"/>
    <d v="1899-12-30T19:17:00"/>
    <d v="1899-12-30T19:53:00"/>
    <d v="1899-12-30T00:36:00"/>
    <n v="36"/>
    <s v="5817 Red Wolf Lane"/>
    <m/>
    <x v="2"/>
    <x v="0"/>
    <x v="0"/>
    <s v="No"/>
  </r>
  <r>
    <n v="114"/>
    <x v="18"/>
    <s v="Sunday"/>
    <s v="Different"/>
    <n v="33.020000000000003"/>
    <n v="6"/>
    <n v="0.18170805572380375"/>
    <n v="5"/>
    <d v="1899-12-30T17:26:00"/>
    <d v="1899-12-30T17:55:00"/>
    <d v="1899-12-30T00:29:00"/>
    <n v="29.000000000000004"/>
    <s v="4057 Chevy Chase Lane"/>
    <m/>
    <x v="0"/>
    <x v="0"/>
    <x v="0"/>
    <s v="No"/>
  </r>
  <r>
    <n v="115"/>
    <x v="18"/>
    <s v="Sunday"/>
    <s v="Same"/>
    <n v="35.18"/>
    <n v="5"/>
    <n v="0.14212620807276863"/>
    <n v="1.5"/>
    <d v="1899-12-30T18:14:00"/>
    <d v="1899-12-30T18:45:00"/>
    <d v="1899-12-30T00:31:00"/>
    <n v="31.000000000000004"/>
    <s v="3878 Cortona Lane"/>
    <m/>
    <x v="0"/>
    <x v="0"/>
    <x v="0"/>
    <s v="No"/>
  </r>
  <r>
    <n v="116"/>
    <x v="18"/>
    <s v="Sunday"/>
    <s v="Same"/>
    <n v="34.64"/>
    <n v="4"/>
    <n v="0.11547344110854503"/>
    <n v="1.5"/>
    <d v="1899-12-30T18:18:00"/>
    <d v="1899-12-30T18:50:00"/>
    <d v="1899-12-30T00:32:00"/>
    <n v="32"/>
    <s v="6848 Regello Drive"/>
    <m/>
    <x v="0"/>
    <x v="0"/>
    <x v="0"/>
    <s v="No"/>
  </r>
  <r>
    <n v="117"/>
    <x v="18"/>
    <s v="Sunday"/>
    <s v="Same"/>
    <n v="60.02"/>
    <n v="6"/>
    <n v="9.9966677774075308E-2"/>
    <n v="1.5"/>
    <d v="1899-12-30T18:15:00"/>
    <d v="1899-12-30T19:07:00"/>
    <d v="1899-12-30T00:52:00"/>
    <n v="52"/>
    <s v="5250 Town and Country Blvd"/>
    <n v="2104"/>
    <x v="0"/>
    <x v="0"/>
    <x v="1"/>
    <s v="No"/>
  </r>
  <r>
    <n v="118"/>
    <x v="18"/>
    <s v="Sunday"/>
    <s v="Same"/>
    <n v="47.31"/>
    <n v="10"/>
    <n v="0.21137180300147959"/>
    <n v="1.5"/>
    <d v="1899-12-30T19:15:00"/>
    <d v="1899-12-30T19:37:00"/>
    <d v="1899-12-30T00:22:00"/>
    <n v="22"/>
    <s v="7014 Fieldstone Drive"/>
    <m/>
    <x v="0"/>
    <x v="0"/>
    <x v="0"/>
    <s v="No"/>
  </r>
  <r>
    <n v="119"/>
    <x v="18"/>
    <s v="Sunday"/>
    <s v="Same"/>
    <n v="17"/>
    <n v="3"/>
    <n v="0.17647058823529413"/>
    <n v="1.5"/>
    <d v="1899-12-30T20:03:00"/>
    <d v="1899-12-30T20:39:00"/>
    <d v="1899-12-30T00:36:00"/>
    <n v="36"/>
    <s v="5675 Lake District Drive"/>
    <n v="212"/>
    <x v="3"/>
    <x v="0"/>
    <x v="1"/>
    <s v="No"/>
  </r>
  <r>
    <n v="120"/>
    <x v="18"/>
    <s v="Sunday"/>
    <s v="Same"/>
    <n v="16.239999999999998"/>
    <n v="0.76"/>
    <n v="4.6798029556650252E-2"/>
    <n v="1.5"/>
    <d v="1899-12-30T20:37:00"/>
    <d v="1899-12-30T21:13:00"/>
    <d v="1899-12-30T00:36:00"/>
    <n v="36"/>
    <s v="4692 Amanda Court"/>
    <m/>
    <x v="2"/>
    <x v="0"/>
    <x v="0"/>
    <s v="No"/>
  </r>
  <r>
    <n v="121"/>
    <x v="18"/>
    <s v="Sunday"/>
    <s v="Same"/>
    <n v="33.72"/>
    <n v="6.28"/>
    <n v="0.18623962040332148"/>
    <n v="1.5"/>
    <d v="1899-12-30T20:55:00"/>
    <d v="1899-12-30T21:35:00"/>
    <d v="1899-12-30T00:40:00"/>
    <n v="40"/>
    <s v="6401 Riverside Drive"/>
    <m/>
    <x v="2"/>
    <x v="0"/>
    <x v="0"/>
    <s v="No"/>
  </r>
  <r>
    <n v="122"/>
    <x v="19"/>
    <s v="Monday"/>
    <s v="Different"/>
    <n v="20.78"/>
    <n v="4.22"/>
    <n v="0.20307988450433107"/>
    <n v="5"/>
    <d v="1899-12-30T17:16:00"/>
    <d v="1899-12-30T17:48:00"/>
    <d v="1899-12-30T00:32:00"/>
    <n v="32"/>
    <s v="6635 Stallion Ranch Road"/>
    <m/>
    <x v="0"/>
    <x v="0"/>
    <x v="0"/>
    <s v="No"/>
  </r>
  <r>
    <n v="123"/>
    <x v="19"/>
    <s v="Monday"/>
    <s v="Same"/>
    <n v="35.130000000000003"/>
    <n v="7"/>
    <n v="0.19925989183034443"/>
    <n v="1.5"/>
    <d v="1899-12-30T17:22:00"/>
    <d v="1899-12-30T18:01:00"/>
    <d v="1899-12-30T00:39:00"/>
    <n v="39"/>
    <s v="5753 Foard Drive"/>
    <m/>
    <x v="0"/>
    <x v="0"/>
    <x v="0"/>
    <s v="No"/>
  </r>
  <r>
    <n v="124"/>
    <x v="19"/>
    <s v="Monday"/>
    <s v="Same"/>
    <n v="24.9"/>
    <n v="5"/>
    <n v="0.20080321285140562"/>
    <n v="1.5"/>
    <d v="1899-12-30T18:29:00"/>
    <d v="1899-12-30T18:51:00"/>
    <d v="1899-12-30T00:22:00"/>
    <n v="22"/>
    <s v="4909 Plantation Drive"/>
    <m/>
    <x v="0"/>
    <x v="0"/>
    <x v="0"/>
    <s v="No"/>
  </r>
  <r>
    <n v="125"/>
    <x v="19"/>
    <s v="Monday"/>
    <s v="Same"/>
    <n v="31.01"/>
    <n v="1.99"/>
    <n v="6.417284746855853E-2"/>
    <n v="1.5"/>
    <d v="1899-12-30T18:52:00"/>
    <d v="1899-12-30T19:20:00"/>
    <d v="1899-12-30T00:28:00"/>
    <n v="28"/>
    <s v="8134 Vistaview Place"/>
    <m/>
    <x v="0"/>
    <x v="0"/>
    <x v="0"/>
    <s v="No"/>
  </r>
  <r>
    <n v="126"/>
    <x v="19"/>
    <s v="Monday"/>
    <s v="Same"/>
    <n v="122.27"/>
    <n v="20"/>
    <n v="0.16357242168970312"/>
    <n v="1.5"/>
    <d v="1899-12-30T19:22:00"/>
    <d v="1899-12-30T19:54:00"/>
    <d v="1899-12-30T00:32:00"/>
    <n v="32"/>
    <s v="5800 Eastman Drive"/>
    <m/>
    <x v="2"/>
    <x v="0"/>
    <x v="0"/>
    <s v="No"/>
  </r>
  <r>
    <n v="127"/>
    <x v="19"/>
    <s v="Monday"/>
    <s v="Same"/>
    <n v="25.98"/>
    <n v="9"/>
    <n v="0.3464203233256351"/>
    <n v="1.5"/>
    <d v="1899-12-30T20:21:00"/>
    <d v="1899-12-30T20:52:00"/>
    <d v="1899-12-30T00:31:00"/>
    <n v="31.000000000000004"/>
    <s v="3240 Parkwood Blvd"/>
    <n v="344"/>
    <x v="0"/>
    <x v="0"/>
    <x v="2"/>
    <s v="No"/>
  </r>
  <r>
    <n v="128"/>
    <x v="19"/>
    <s v="Monday"/>
    <s v="Same"/>
    <n v="28.9"/>
    <n v="5"/>
    <n v="0.17301038062283738"/>
    <n v="1.5"/>
    <d v="1899-12-30T20:26:00"/>
    <d v="1899-12-30T20:58:00"/>
    <d v="1899-12-30T00:32:00"/>
    <n v="32"/>
    <s v="3240 Parkwood Blvd"/>
    <n v="331"/>
    <x v="0"/>
    <x v="0"/>
    <x v="2"/>
    <s v="No"/>
  </r>
  <r>
    <n v="129"/>
    <x v="19"/>
    <s v="Monday"/>
    <s v="Same"/>
    <n v="30.8"/>
    <n v="6"/>
    <n v="0.19480519480519481"/>
    <n v="1.5"/>
    <d v="1899-12-30T20:26:00"/>
    <d v="1899-12-30T21:10:00"/>
    <d v="1899-12-30T00:44:00"/>
    <n v="44"/>
    <s v="7943 Brookhollow Blvd"/>
    <m/>
    <x v="0"/>
    <x v="0"/>
    <x v="0"/>
    <s v="No"/>
  </r>
  <r>
    <n v="130"/>
    <x v="19"/>
    <s v="Monday"/>
    <s v="Same"/>
    <n v="35.18"/>
    <n v="6"/>
    <n v="0.17055144968732233"/>
    <n v="1.5"/>
    <d v="1899-12-30T21:52:00"/>
    <d v="1899-12-30T22:14:00"/>
    <d v="1899-12-30T00:22:00"/>
    <n v="22"/>
    <s v="5760 Daniel Road"/>
    <n v="7523"/>
    <x v="2"/>
    <x v="0"/>
    <x v="1"/>
    <s v="No"/>
  </r>
  <r>
    <n v="131"/>
    <x v="20"/>
    <s v="Wednesday"/>
    <s v="Different"/>
    <n v="18.89"/>
    <n v="4.1100000000000003"/>
    <n v="0.21757543673901536"/>
    <n v="1.5"/>
    <d v="1899-12-30T17:20:00"/>
    <d v="1899-12-30T17:46:00"/>
    <d v="1899-12-30T00:26:00"/>
    <n v="26"/>
    <s v="4689 Voyager Road"/>
    <m/>
    <x v="0"/>
    <x v="0"/>
    <x v="0"/>
    <s v="No"/>
  </r>
  <r>
    <n v="132"/>
    <x v="20"/>
    <s v="Wednesday"/>
    <s v="Same"/>
    <n v="52.18"/>
    <n v="5"/>
    <n v="9.5822154082023769E-2"/>
    <n v="1.5"/>
    <d v="1899-12-30T17:54:00"/>
    <d v="1899-12-30T18:37:00"/>
    <d v="1899-12-30T00:43:00"/>
    <n v="43"/>
    <s v="4607 Haverford Drive"/>
    <m/>
    <x v="0"/>
    <x v="0"/>
    <x v="0"/>
    <s v="No"/>
  </r>
  <r>
    <n v="133"/>
    <x v="20"/>
    <s v="Wednesday"/>
    <s v="Same"/>
    <n v="42.98"/>
    <n v="6"/>
    <n v="0.13959981386691486"/>
    <n v="1.5"/>
    <d v="1899-12-30T18:06:00"/>
    <d v="1899-12-30T18:42:00"/>
    <d v="1899-12-30T00:36:00"/>
    <n v="36"/>
    <s v="5001 Apache Circle"/>
    <m/>
    <x v="0"/>
    <x v="0"/>
    <x v="0"/>
    <s v="No"/>
  </r>
  <r>
    <n v="134"/>
    <x v="20"/>
    <s v="Wednesday"/>
    <s v="Same"/>
    <n v="45.68"/>
    <n v="5"/>
    <n v="0.10945709281961472"/>
    <n v="1.5"/>
    <d v="1899-12-30T18:07:00"/>
    <d v="1899-12-30T18:51:00"/>
    <d v="1899-12-30T00:44:00"/>
    <n v="44"/>
    <s v="5286 Park Ridge Drive"/>
    <m/>
    <x v="0"/>
    <x v="0"/>
    <x v="0"/>
    <s v="No"/>
  </r>
  <r>
    <n v="135"/>
    <x v="20"/>
    <s v="Wednesday"/>
    <s v="Same"/>
    <n v="20.57"/>
    <n v="8"/>
    <n v="0.38891589693728729"/>
    <n v="5"/>
    <d v="1899-12-30T18:59:00"/>
    <d v="1899-12-30T19:35:00"/>
    <d v="1899-12-30T00:36:00"/>
    <n v="36"/>
    <s v="2850 Painted Lake Circle"/>
    <m/>
    <x v="4"/>
    <x v="0"/>
    <x v="0"/>
    <s v="No"/>
  </r>
  <r>
    <n v="136"/>
    <x v="20"/>
    <s v="Wednesday"/>
    <s v="Same"/>
    <n v="28.69"/>
    <n v="21.31"/>
    <n v="0.74276751481352377"/>
    <n v="1.5"/>
    <d v="1899-12-30T20:10:00"/>
    <d v="1899-12-30T20:30:00"/>
    <d v="1899-12-30T00:20:00"/>
    <n v="20"/>
    <s v="2356 Chelsea Drive"/>
    <m/>
    <x v="0"/>
    <x v="0"/>
    <x v="0"/>
    <s v="No"/>
  </r>
  <r>
    <n v="137"/>
    <x v="21"/>
    <s v="Friday"/>
    <s v="Different"/>
    <n v="58.46"/>
    <n v="10"/>
    <n v="0.17105713308244955"/>
    <n v="1.5"/>
    <d v="1899-12-30T17:06:00"/>
    <d v="1899-12-30T17:45:00"/>
    <d v="1899-12-30T00:39:00"/>
    <n v="39"/>
    <s v="3404 Lantz Circle"/>
    <m/>
    <x v="2"/>
    <x v="0"/>
    <x v="0"/>
    <s v="No"/>
  </r>
  <r>
    <n v="138"/>
    <x v="21"/>
    <s v="Friday"/>
    <s v="Same"/>
    <n v="44.06"/>
    <n v="7"/>
    <n v="0.15887426236949614"/>
    <n v="1.5"/>
    <d v="1899-12-30T17:17:00"/>
    <d v="1899-12-30T17:57:00"/>
    <d v="1899-12-30T00:40:00"/>
    <n v="40"/>
    <s v="4528 St James Drive"/>
    <m/>
    <x v="2"/>
    <x v="0"/>
    <x v="0"/>
    <s v="No"/>
  </r>
  <r>
    <n v="139"/>
    <x v="21"/>
    <s v="Friday"/>
    <s v="Same"/>
    <n v="43.73"/>
    <n v="10"/>
    <n v="0.22867596615595703"/>
    <n v="1.5"/>
    <d v="1899-12-30T18:21:00"/>
    <d v="1899-12-30T18:44:00"/>
    <d v="1899-12-30T00:23:00"/>
    <n v="23.000000000000004"/>
    <s v="10216 Cecile Drive"/>
    <m/>
    <x v="0"/>
    <x v="0"/>
    <x v="0"/>
    <s v="No"/>
  </r>
  <r>
    <n v="140"/>
    <x v="21"/>
    <s v="Friday"/>
    <s v="Same"/>
    <n v="56.83"/>
    <n v="10"/>
    <n v="0.17596339961288052"/>
    <n v="1.5"/>
    <d v="1899-12-30T19:07:00"/>
    <d v="1899-12-30T19:37:00"/>
    <d v="1899-12-30T00:30:00"/>
    <n v="30"/>
    <s v="4169 Squaw Creek"/>
    <m/>
    <x v="0"/>
    <x v="0"/>
    <x v="0"/>
    <s v="No"/>
  </r>
  <r>
    <n v="141"/>
    <x v="21"/>
    <s v="Friday"/>
    <s v="Same"/>
    <n v="22.41"/>
    <n v="10"/>
    <n v="0.44622936189201251"/>
    <n v="1.5"/>
    <d v="1899-12-30T20:02:00"/>
    <d v="1899-12-30T20:28:00"/>
    <d v="1899-12-30T00:26:00"/>
    <n v="26"/>
    <s v="5805 Granite Parkway"/>
    <n v="620"/>
    <x v="2"/>
    <x v="0"/>
    <x v="2"/>
    <s v="No"/>
  </r>
  <r>
    <n v="142"/>
    <x v="21"/>
    <s v="Friday"/>
    <s v="Same"/>
    <n v="37.020000000000003"/>
    <n v="8"/>
    <n v="0.21609940572663425"/>
    <n v="5"/>
    <d v="1899-12-30T20:45:00"/>
    <d v="1899-12-30T20:45:00"/>
    <d v="1899-12-30T00:00:00"/>
    <n v="0"/>
    <s v="8112 Fleetwood Drive"/>
    <m/>
    <x v="2"/>
    <x v="0"/>
    <x v="0"/>
    <s v="Yes"/>
  </r>
  <r>
    <n v="143"/>
    <x v="22"/>
    <s v="Saturday"/>
    <s v="Different"/>
    <n v="27.06"/>
    <n v="4"/>
    <n v="0.14781966001478197"/>
    <n v="1.5"/>
    <d v="1899-12-30T16:59:00"/>
    <d v="1899-12-30T17:36:00"/>
    <d v="1899-12-30T00:37:00"/>
    <n v="37"/>
    <s v="8275 Stonebrook Parkway"/>
    <n v="2311"/>
    <x v="0"/>
    <x v="0"/>
    <x v="1"/>
    <s v="No"/>
  </r>
  <r>
    <n v="144"/>
    <x v="22"/>
    <s v="Saturday"/>
    <s v="Same"/>
    <n v="17.59"/>
    <n v="5"/>
    <n v="0.28425241614553726"/>
    <n v="1.5"/>
    <d v="1899-12-30T17:10:00"/>
    <d v="1899-12-30T17:50:00"/>
    <d v="1899-12-30T00:40:00"/>
    <n v="40"/>
    <s v="7366 Texas Rangers Drive"/>
    <n v="3206"/>
    <x v="0"/>
    <x v="0"/>
    <x v="1"/>
    <s v="No"/>
  </r>
  <r>
    <n v="145"/>
    <x v="22"/>
    <s v="Saturday"/>
    <s v="Same"/>
    <n v="38.1"/>
    <n v="5"/>
    <n v="0.13123359580052493"/>
    <n v="1.5"/>
    <d v="1899-12-30T17:49:00"/>
    <d v="1899-12-30T18:20:00"/>
    <d v="1899-12-30T00:31:00"/>
    <n v="31.000000000000004"/>
    <s v="3008 Buena Vista Drive"/>
    <m/>
    <x v="2"/>
    <x v="0"/>
    <x v="0"/>
    <s v="No"/>
  </r>
  <r>
    <n v="146"/>
    <x v="22"/>
    <s v="Saturday"/>
    <s v="Same"/>
    <n v="38.700000000000003"/>
    <n v="4"/>
    <n v="0.10335917312661498"/>
    <n v="1.5"/>
    <d v="1899-12-30T18:30:00"/>
    <d v="1899-12-30T19:05:00"/>
    <d v="1899-12-30T00:35:00"/>
    <n v="35"/>
    <s v="6817 Dupont Drive"/>
    <m/>
    <x v="2"/>
    <x v="0"/>
    <x v="0"/>
    <s v="No"/>
  </r>
  <r>
    <n v="147"/>
    <x v="22"/>
    <s v="Saturday"/>
    <s v="Same"/>
    <n v="46.22"/>
    <n v="3.78"/>
    <n v="8.1782778018173949E-2"/>
    <n v="1.5"/>
    <d v="1899-12-30T19:25:00"/>
    <d v="1899-12-30T20:02:00"/>
    <d v="1899-12-30T00:37:00"/>
    <n v="37"/>
    <s v="5505 Big River Drive"/>
    <m/>
    <x v="3"/>
    <x v="0"/>
    <x v="0"/>
    <s v="No"/>
  </r>
  <r>
    <n v="148"/>
    <x v="22"/>
    <s v="Saturday"/>
    <s v="Same"/>
    <n v="67.010000000000005"/>
    <n v="12.99"/>
    <n v="0.19385166393075659"/>
    <n v="1.5"/>
    <d v="1899-12-30T19:34:00"/>
    <d v="1899-12-30T20:21:00"/>
    <d v="1899-12-30T00:47:00"/>
    <n v="47.000000000000007"/>
    <s v="4 Innisbrook Court"/>
    <m/>
    <x v="0"/>
    <x v="1"/>
    <x v="0"/>
    <s v="No"/>
  </r>
  <r>
    <n v="149"/>
    <x v="22"/>
    <s v="Saturday"/>
    <s v="Same"/>
    <n v="22.41"/>
    <n v="7.59"/>
    <n v="0.33868808567603748"/>
    <n v="1.5"/>
    <d v="1899-12-30T20:26:00"/>
    <d v="1899-12-30T21:02:00"/>
    <d v="1899-12-30T00:36:00"/>
    <n v="36"/>
    <s v="2728 Montreus Drive"/>
    <m/>
    <x v="0"/>
    <x v="3"/>
    <x v="0"/>
    <s v="No"/>
  </r>
  <r>
    <n v="150"/>
    <x v="23"/>
    <s v="Sunday"/>
    <s v="Different"/>
    <n v="25.66"/>
    <n v="5.34"/>
    <n v="0.20810600155884645"/>
    <n v="1.5"/>
    <d v="1899-12-30T17:09:00"/>
    <d v="1899-12-30T17:40:00"/>
    <d v="1899-12-30T00:31:00"/>
    <n v="31.000000000000004"/>
    <s v="5716 Martin Road"/>
    <n v="2324"/>
    <x v="2"/>
    <x v="0"/>
    <x v="1"/>
    <s v="No"/>
  </r>
  <r>
    <n v="151"/>
    <x v="23"/>
    <s v="Sunday"/>
    <s v="Same"/>
    <n v="36.97"/>
    <n v="1.5"/>
    <n v="4.0573437922639982E-2"/>
    <n v="1.5"/>
    <d v="1899-12-30T17:55:00"/>
    <d v="1899-12-30T18:20:00"/>
    <d v="1899-12-30T00:25:00"/>
    <n v="25"/>
    <s v="9300 Katrina Path"/>
    <m/>
    <x v="2"/>
    <x v="0"/>
    <x v="0"/>
    <s v="No"/>
  </r>
  <r>
    <n v="152"/>
    <x v="23"/>
    <s v="Sunday"/>
    <s v="Same"/>
    <n v="18.89"/>
    <n v="3.11"/>
    <n v="0.16463737427210162"/>
    <n v="1.5"/>
    <d v="1899-12-30T18:17:00"/>
    <d v="1899-12-30T18:57:00"/>
    <d v="1899-12-30T00:40:00"/>
    <n v="40"/>
    <s v="9425 Rolater Road"/>
    <n v="1323"/>
    <x v="0"/>
    <x v="0"/>
    <x v="1"/>
    <s v="No"/>
  </r>
  <r>
    <n v="153"/>
    <x v="23"/>
    <s v="Sunday"/>
    <s v="Same"/>
    <n v="20.78"/>
    <n v="5"/>
    <n v="0.2406159769008662"/>
    <n v="5"/>
    <d v="1899-12-30T18:45:00"/>
    <d v="1899-12-30T19:36:00"/>
    <d v="1899-12-30T00:51:00"/>
    <n v="51"/>
    <s v="6887 Valley Brook Drive"/>
    <m/>
    <x v="0"/>
    <x v="0"/>
    <x v="0"/>
    <s v="No"/>
  </r>
  <r>
    <n v="154"/>
    <x v="23"/>
    <s v="Sunday"/>
    <s v="Same"/>
    <n v="42.59"/>
    <n v="8"/>
    <n v="0.1878375205447288"/>
    <n v="7"/>
    <d v="1899-12-30T18:59:00"/>
    <d v="1899-12-30T19:46:00"/>
    <d v="1899-12-30T00:47:00"/>
    <n v="47.000000000000007"/>
    <s v="10150 Big Horn Trail"/>
    <m/>
    <x v="0"/>
    <x v="0"/>
    <x v="0"/>
    <s v="No"/>
  </r>
  <r>
    <n v="155"/>
    <x v="23"/>
    <s v="Sunday"/>
    <s v="Same"/>
    <n v="17.32"/>
    <n v="5"/>
    <n v="0.28868360277136257"/>
    <n v="1.5"/>
    <d v="1899-12-30T19:45:00"/>
    <d v="1899-12-30T20:28:00"/>
    <d v="1899-12-30T00:43:00"/>
    <n v="43"/>
    <s v="7200 Preston Road"/>
    <n v="1734"/>
    <x v="2"/>
    <x v="0"/>
    <x v="1"/>
    <s v="No"/>
  </r>
  <r>
    <n v="156"/>
    <x v="23"/>
    <s v="Sunday"/>
    <s v="Same"/>
    <n v="22.95"/>
    <n v="5.05"/>
    <n v="0.22004357298474944"/>
    <n v="1.5"/>
    <d v="1899-12-30T20:15:00"/>
    <d v="1899-12-30T20:57:00"/>
    <d v="1899-12-30T00:42:00"/>
    <n v="42"/>
    <s v="8404 Warren Parkway"/>
    <n v="1313"/>
    <x v="0"/>
    <x v="0"/>
    <x v="1"/>
    <s v="No"/>
  </r>
  <r>
    <n v="157"/>
    <x v="23"/>
    <s v="Sunday"/>
    <s v="Same"/>
    <n v="63.59"/>
    <n v="2.41"/>
    <n v="3.7899040729674476E-2"/>
    <n v="7"/>
    <d v="1899-12-30T20:47:00"/>
    <d v="1899-12-30T21:40:00"/>
    <d v="1899-12-30T00:53:00"/>
    <n v="53"/>
    <s v="12972 Railhead Court"/>
    <m/>
    <x v="0"/>
    <x v="0"/>
    <x v="0"/>
    <s v="No"/>
  </r>
  <r>
    <n v="158"/>
    <x v="24"/>
    <s v="Friday"/>
    <s v="Different"/>
    <n v="18.399999999999999"/>
    <n v="3"/>
    <n v="0.16304347826086957"/>
    <n v="1.5"/>
    <d v="1899-12-30T17:11:00"/>
    <d v="1899-12-30T17:27:00"/>
    <d v="1899-12-30T00:16:00"/>
    <n v="16"/>
    <s v="5780 Robbie Road"/>
    <m/>
    <x v="2"/>
    <x v="0"/>
    <x v="0"/>
    <s v="No"/>
  </r>
  <r>
    <n v="159"/>
    <x v="24"/>
    <s v="Friday"/>
    <s v="Same"/>
    <n v="46.44"/>
    <n v="6"/>
    <n v="0.12919896640826875"/>
    <n v="1.5"/>
    <d v="1899-12-30T17:27:00"/>
    <d v="1899-12-30T17:59:00"/>
    <d v="1899-12-30T00:32:00"/>
    <n v="32"/>
    <s v="3950 Guinn Gate Drive"/>
    <m/>
    <x v="0"/>
    <x v="0"/>
    <x v="0"/>
    <s v="No"/>
  </r>
  <r>
    <n v="160"/>
    <x v="24"/>
    <s v="Friday"/>
    <s v="Same"/>
    <n v="36.26"/>
    <n v="5"/>
    <n v="0.13789299503585217"/>
    <n v="1.5"/>
    <d v="1899-12-30T18:21:00"/>
    <d v="1899-12-30T18:39:00"/>
    <d v="1899-12-30T00:18:00"/>
    <n v="18"/>
    <s v="4553 Turnberry Court"/>
    <m/>
    <x v="2"/>
    <x v="0"/>
    <x v="0"/>
    <s v="No"/>
  </r>
  <r>
    <n v="161"/>
    <x v="24"/>
    <s v="Friday"/>
    <s v="Same"/>
    <n v="29.66"/>
    <n v="8"/>
    <n v="0.26972353337828725"/>
    <n v="5"/>
    <d v="1899-12-30T18:48:00"/>
    <d v="1899-12-30T19:32:00"/>
    <d v="1899-12-30T00:44:00"/>
    <n v="44"/>
    <s v="2122 Spindletop Trail"/>
    <m/>
    <x v="0"/>
    <x v="0"/>
    <x v="0"/>
    <s v="No"/>
  </r>
  <r>
    <n v="162"/>
    <x v="24"/>
    <s v="Friday"/>
    <s v="Same"/>
    <n v="86.49"/>
    <n v="16"/>
    <n v="0.18499248468030988"/>
    <n v="1.5"/>
    <d v="1899-12-30T19:03:00"/>
    <d v="1899-12-30T19:49:00"/>
    <d v="1899-12-30T00:46:00"/>
    <n v="46.000000000000007"/>
    <s v="5318 Cattail Court"/>
    <m/>
    <x v="0"/>
    <x v="2"/>
    <x v="0"/>
    <s v="No"/>
  </r>
  <r>
    <n v="163"/>
    <x v="24"/>
    <s v="Friday"/>
    <s v="Same"/>
    <n v="14.61"/>
    <n v="3"/>
    <n v="0.20533880903490762"/>
    <n v="1.5"/>
    <d v="1899-12-30T19:37:00"/>
    <d v="1899-12-30T20:22:00"/>
    <d v="1899-12-30T00:45:00"/>
    <n v="45"/>
    <s v="5821 Red Wolf Lane"/>
    <m/>
    <x v="2"/>
    <x v="0"/>
    <x v="0"/>
    <s v="No"/>
  </r>
  <r>
    <n v="164"/>
    <x v="24"/>
    <s v="Friday"/>
    <s v="Same"/>
    <n v="63.18"/>
    <n v="10"/>
    <n v="0.15827793605571383"/>
    <n v="7"/>
    <d v="1899-12-30T19:37:00"/>
    <d v="1899-12-30T20:38:00"/>
    <d v="1899-12-30T01:01:00"/>
    <n v="61"/>
    <s v="2517 Erec Drive"/>
    <m/>
    <x v="3"/>
    <x v="0"/>
    <x v="0"/>
    <s v="No"/>
  </r>
  <r>
    <n v="165"/>
    <x v="24"/>
    <s v="Friday"/>
    <s v="Same"/>
    <n v="51.58"/>
    <n v="6"/>
    <n v="0.1163241566498643"/>
    <n v="1.5"/>
    <d v="1899-12-30T21:10:00"/>
    <d v="1899-12-30T21:32:00"/>
    <d v="1899-12-30T00:22:00"/>
    <n v="22"/>
    <s v="5765 Bozeman Drive"/>
    <n v="3219"/>
    <x v="2"/>
    <x v="0"/>
    <x v="1"/>
    <s v="No"/>
  </r>
  <r>
    <n v="166"/>
    <x v="25"/>
    <s v="Saturday"/>
    <s v="Different"/>
    <n v="36.21"/>
    <n v="3"/>
    <n v="8.2850041425020712E-2"/>
    <n v="5"/>
    <d v="1899-12-30T17:30:00"/>
    <d v="1899-12-30T17:33:00"/>
    <d v="1899-12-30T00:03:00"/>
    <n v="3"/>
    <s v="6300 FM 423"/>
    <n v="2108"/>
    <x v="0"/>
    <x v="0"/>
    <x v="1"/>
    <s v="Yes"/>
  </r>
  <r>
    <n v="167"/>
    <x v="25"/>
    <s v="Saturday"/>
    <s v="Same"/>
    <n v="31.07"/>
    <n v="6.8"/>
    <n v="0.21886063727067911"/>
    <n v="1.5"/>
    <d v="1899-12-30T17:09:00"/>
    <d v="1899-12-30T17:55:00"/>
    <d v="1899-12-30T00:46:00"/>
    <n v="46.000000000000007"/>
    <s v="5582 Buena Vista Drive"/>
    <m/>
    <x v="0"/>
    <x v="2"/>
    <x v="0"/>
    <s v="No"/>
  </r>
  <r>
    <n v="168"/>
    <x v="25"/>
    <s v="Saturday"/>
    <s v="Same"/>
    <n v="22.68"/>
    <n v="4"/>
    <n v="0.17636684303350969"/>
    <n v="1.5"/>
    <d v="1899-12-30T18:18:00"/>
    <d v="1899-12-30T18:37:00"/>
    <d v="1899-12-30T00:19:00"/>
    <n v="19"/>
    <s v="4676 Adrian Way"/>
    <m/>
    <x v="2"/>
    <x v="0"/>
    <x v="0"/>
    <s v="No"/>
  </r>
  <r>
    <n v="169"/>
    <x v="25"/>
    <s v="Saturday"/>
    <s v="Same"/>
    <n v="35.130000000000003"/>
    <n v="5.87"/>
    <n v="0.16709365214916025"/>
    <n v="1.5"/>
    <d v="1899-12-30T18:29:00"/>
    <d v="1899-12-30T19:03:00"/>
    <d v="1899-12-30T00:34:00"/>
    <n v="34"/>
    <s v="5151 Burkett Drive"/>
    <m/>
    <x v="0"/>
    <x v="2"/>
    <x v="0"/>
    <s v="No"/>
  </r>
  <r>
    <n v="170"/>
    <x v="25"/>
    <s v="Saturday"/>
    <s v="Same"/>
    <n v="16.510000000000002"/>
    <n v="3.49"/>
    <n v="0.2113870381586917"/>
    <n v="1.5"/>
    <d v="1899-12-30T19:38:00"/>
    <d v="1899-12-30T20:01:00"/>
    <d v="1899-12-30T00:23:00"/>
    <n v="23.000000000000004"/>
    <s v="4460 Shamrock Drive"/>
    <m/>
    <x v="0"/>
    <x v="0"/>
    <x v="0"/>
    <s v="No"/>
  </r>
  <r>
    <n v="171"/>
    <x v="25"/>
    <s v="Saturday"/>
    <s v="Same"/>
    <n v="84.22"/>
    <n v="10"/>
    <n v="0.11873664212776062"/>
    <n v="1.5"/>
    <d v="1899-12-30T20:16:00"/>
    <d v="1899-12-30T20:46:00"/>
    <d v="1899-12-30T00:30:00"/>
    <n v="30"/>
    <s v="4544 Lancelot Drive"/>
    <m/>
    <x v="2"/>
    <x v="0"/>
    <x v="0"/>
    <s v="No"/>
  </r>
  <r>
    <n v="172"/>
    <x v="25"/>
    <s v="Saturday"/>
    <s v="Same"/>
    <n v="63.76"/>
    <n v="3"/>
    <n v="4.7051442910915939E-2"/>
    <n v="1.5"/>
    <d v="1899-12-30T20:50:00"/>
    <d v="1899-12-30T21:17:00"/>
    <d v="1899-12-30T00:27:00"/>
    <n v="26.999999999999996"/>
    <s v="68 Secluded Pond Drive"/>
    <m/>
    <x v="0"/>
    <x v="0"/>
    <x v="0"/>
    <s v="No"/>
  </r>
  <r>
    <n v="173"/>
    <x v="26"/>
    <s v="Sunday"/>
    <s v="Different"/>
    <n v="36.159999999999997"/>
    <n v="8"/>
    <n v="0.22123893805309736"/>
    <n v="7"/>
    <d v="1899-12-30T16:49:00"/>
    <d v="1899-12-30T17:25:00"/>
    <d v="1899-12-30T00:36:00"/>
    <n v="36"/>
    <s v="2329 Langdon Drive"/>
    <m/>
    <x v="0"/>
    <x v="0"/>
    <x v="0"/>
    <s v="No"/>
  </r>
  <r>
    <n v="174"/>
    <x v="26"/>
    <s v="Sunday"/>
    <s v="Same"/>
    <n v="34.86"/>
    <n v="5.14"/>
    <n v="0.14744693057946071"/>
    <n v="1.5"/>
    <d v="1899-12-30T17:53:00"/>
    <d v="1899-12-30T18:23:00"/>
    <d v="1899-12-30T00:30:00"/>
    <n v="30"/>
    <s v="2949 Parkwood Blvd"/>
    <n v="229"/>
    <x v="0"/>
    <x v="0"/>
    <x v="1"/>
    <s v="No"/>
  </r>
  <r>
    <n v="175"/>
    <x v="26"/>
    <s v="Sunday"/>
    <s v="Same"/>
    <n v="32.42"/>
    <n v="2"/>
    <n v="6.1690314620604564E-2"/>
    <n v="1.5"/>
    <d v="1899-12-30T17:58:00"/>
    <d v="1899-12-30T18:46:00"/>
    <d v="1899-12-30T00:48:00"/>
    <n v="48"/>
    <s v="409 Rosehill Lane"/>
    <n v="409"/>
    <x v="0"/>
    <x v="0"/>
    <x v="1"/>
    <s v="No"/>
  </r>
  <r>
    <n v="176"/>
    <x v="26"/>
    <s v="Sunday"/>
    <s v="Same"/>
    <n v="44.38"/>
    <n v="8"/>
    <n v="0.18026137899954933"/>
    <n v="1.5"/>
    <d v="1899-12-30T18:01:00"/>
    <d v="1899-12-30T18:32:00"/>
    <d v="1899-12-30T00:31:00"/>
    <n v="31.000000000000004"/>
    <s v="7550 Gaylord Parkway"/>
    <n v="423"/>
    <x v="0"/>
    <x v="0"/>
    <x v="2"/>
    <s v="No"/>
  </r>
  <r>
    <n v="177"/>
    <x v="26"/>
    <s v="Sunday"/>
    <s v="Same"/>
    <n v="37.08"/>
    <n v="4"/>
    <n v="0.10787486515641856"/>
    <n v="1.5"/>
    <d v="1899-12-30T18:39:00"/>
    <d v="1899-12-30T19:20:00"/>
    <d v="1899-12-30T00:41:00"/>
    <n v="41"/>
    <s v="6737 Pecan Chase Lane"/>
    <m/>
    <x v="0"/>
    <x v="0"/>
    <x v="0"/>
    <s v="No"/>
  </r>
  <r>
    <n v="178"/>
    <x v="26"/>
    <s v="Sunday"/>
    <s v="Same"/>
    <n v="33.5"/>
    <n v="4"/>
    <n v="0.11940298507462686"/>
    <n v="1.5"/>
    <d v="1899-12-30T18:56:00"/>
    <d v="1899-12-30T19:29:00"/>
    <d v="1899-12-30T00:33:00"/>
    <n v="33"/>
    <s v="6848 Regello Drive"/>
    <m/>
    <x v="0"/>
    <x v="0"/>
    <x v="0"/>
    <s v="No"/>
  </r>
  <r>
    <n v="179"/>
    <x v="26"/>
    <s v="Sunday"/>
    <s v="Same"/>
    <n v="44.33"/>
    <n v="5.67"/>
    <n v="0.12790435371080533"/>
    <n v="1.5"/>
    <d v="1899-12-30T19:30:00"/>
    <d v="1899-12-30T20:06:00"/>
    <d v="1899-12-30T00:36:00"/>
    <n v="36"/>
    <s v="3198 Parkwood Blvd"/>
    <n v="21070"/>
    <x v="0"/>
    <x v="0"/>
    <x v="1"/>
    <s v="No"/>
  </r>
  <r>
    <n v="180"/>
    <x v="26"/>
    <s v="Sunday"/>
    <s v="Same"/>
    <n v="22.41"/>
    <n v="1.59"/>
    <n v="7.0950468540829995E-2"/>
    <n v="1.5"/>
    <d v="1899-12-30T20:39:00"/>
    <d v="1899-12-30T21:06:00"/>
    <d v="1899-12-30T00:27:00"/>
    <n v="26.999999999999996"/>
    <s v="7645 Junegrass Lane"/>
    <m/>
    <x v="0"/>
    <x v="0"/>
    <x v="0"/>
    <s v="No"/>
  </r>
  <r>
    <n v="181"/>
    <x v="26"/>
    <s v="Sunday"/>
    <s v="Same"/>
    <n v="26.2"/>
    <n v="5"/>
    <n v="0.19083969465648856"/>
    <n v="1.5"/>
    <d v="1899-12-30T21:22:00"/>
    <d v="1899-12-30T21:41:00"/>
    <d v="1899-12-30T00:19:00"/>
    <n v="19"/>
    <s v="7840 Clara Drive"/>
    <n v="5329"/>
    <x v="2"/>
    <x v="0"/>
    <x v="1"/>
    <s v="No"/>
  </r>
  <r>
    <n v="182"/>
    <x v="27"/>
    <s v="Friday"/>
    <s v="Different"/>
    <n v="31.39"/>
    <n v="5"/>
    <n v="0.15928639694170119"/>
    <n v="1.5"/>
    <d v="1899-12-30T16:56:00"/>
    <d v="1899-12-30T17:34:00"/>
    <d v="1899-12-30T00:38:00"/>
    <n v="38"/>
    <s v="7001 Parkwood Blvd"/>
    <n v="2103"/>
    <x v="2"/>
    <x v="0"/>
    <x v="1"/>
    <s v="No"/>
  </r>
  <r>
    <n v="183"/>
    <x v="27"/>
    <s v="Friday"/>
    <s v="Same"/>
    <n v="39.51"/>
    <n v="4"/>
    <n v="0.10124019235636549"/>
    <n v="1.5"/>
    <d v="1899-12-30T17:08:00"/>
    <d v="1899-12-30T17:45:00"/>
    <d v="1899-12-30T00:37:00"/>
    <n v="37"/>
    <s v="4612 Reunion Drive"/>
    <m/>
    <x v="2"/>
    <x v="0"/>
    <x v="0"/>
    <s v="No"/>
  </r>
  <r>
    <n v="184"/>
    <x v="27"/>
    <s v="Friday"/>
    <s v="Same"/>
    <n v="37.020000000000003"/>
    <n v="5"/>
    <n v="0.1350621285791464"/>
    <n v="1.5"/>
    <d v="1899-12-30T17:57:00"/>
    <d v="1899-12-30T18:26:00"/>
    <d v="1899-12-30T00:29:00"/>
    <n v="29.000000000000004"/>
    <s v="3301 Paradise Valley Drive"/>
    <m/>
    <x v="2"/>
    <x v="0"/>
    <x v="0"/>
    <s v="No"/>
  </r>
  <r>
    <n v="185"/>
    <x v="27"/>
    <s v="Friday"/>
    <s v="Same"/>
    <n v="134.72"/>
    <n v="20"/>
    <n v="0.14845605700712589"/>
    <n v="1.5"/>
    <d v="1899-12-30T18:45:00"/>
    <d v="1899-12-30T19:15:00"/>
    <d v="1899-12-30T00:30:00"/>
    <n v="30"/>
    <s v="5445 Legacy Drive"/>
    <n v="140"/>
    <x v="2"/>
    <x v="0"/>
    <x v="0"/>
    <s v="No"/>
  </r>
  <r>
    <n v="186"/>
    <x v="27"/>
    <s v="Friday"/>
    <s v="Same"/>
    <n v="22.68"/>
    <n v="4"/>
    <n v="0.17636684303350969"/>
    <n v="1.5"/>
    <d v="1899-12-30T18:50:00"/>
    <d v="1899-12-30T19:48:00"/>
    <d v="1899-12-30T00:58:00"/>
    <n v="58.000000000000007"/>
    <s v="5700 Scruggs Way"/>
    <n v="5230"/>
    <x v="2"/>
    <x v="0"/>
    <x v="1"/>
    <s v="No"/>
  </r>
  <r>
    <n v="187"/>
    <x v="27"/>
    <s v="Friday"/>
    <s v="Same"/>
    <n v="68.680000000000007"/>
    <n v="12"/>
    <n v="0.17472335468840999"/>
    <n v="5"/>
    <d v="1899-12-30T19:41:00"/>
    <d v="1899-12-30T20:18:00"/>
    <d v="1899-12-30T00:37:00"/>
    <n v="37"/>
    <s v="12150 Toscana Way"/>
    <m/>
    <x v="0"/>
    <x v="0"/>
    <x v="0"/>
    <s v="No"/>
  </r>
  <r>
    <n v="188"/>
    <x v="27"/>
    <s v="Friday"/>
    <s v="Same"/>
    <n v="27.82"/>
    <n v="5"/>
    <n v="0.17972681524083392"/>
    <n v="1.5"/>
    <d v="1899-12-30T20:43:00"/>
    <d v="1899-12-30T21:02:00"/>
    <d v="1899-12-30T00:19:00"/>
    <n v="19"/>
    <s v="7208 Olivia Lane"/>
    <m/>
    <x v="2"/>
    <x v="0"/>
    <x v="0"/>
    <s v="No"/>
  </r>
  <r>
    <n v="189"/>
    <x v="28"/>
    <s v="Saturday"/>
    <s v="Different"/>
    <n v="73.069999999999993"/>
    <n v="10"/>
    <n v="0.1368550704803613"/>
    <n v="1.5"/>
    <d v="1899-12-30T17:48:00"/>
    <d v="1899-12-30T18:19:00"/>
    <d v="1899-12-30T00:31:00"/>
    <n v="31.000000000000004"/>
    <s v="11405 Pagewyne Drive"/>
    <m/>
    <x v="0"/>
    <x v="0"/>
    <x v="0"/>
    <s v="No"/>
  </r>
  <r>
    <n v="190"/>
    <x v="28"/>
    <s v="Saturday"/>
    <s v="Same"/>
    <n v="80.430000000000007"/>
    <n v="14"/>
    <n v="0.17406440382941687"/>
    <n v="5"/>
    <d v="1899-12-30T17:47:00"/>
    <d v="1899-12-30T18:28:00"/>
    <d v="1899-12-30T00:41:00"/>
    <n v="41"/>
    <s v="15801 Waterview Drive"/>
    <m/>
    <x v="0"/>
    <x v="0"/>
    <x v="0"/>
    <s v="No"/>
  </r>
  <r>
    <n v="191"/>
    <x v="28"/>
    <s v="Saturday"/>
    <s v="Same"/>
    <n v="86.11"/>
    <n v="5"/>
    <n v="5.8065265358262688E-2"/>
    <n v="1.5"/>
    <d v="1899-12-30T19:45:00"/>
    <d v="1899-12-30T19:45:00"/>
    <d v="1899-12-30T00:00:00"/>
    <n v="0"/>
    <s v="4405 Newcastle Drive"/>
    <m/>
    <x v="0"/>
    <x v="0"/>
    <x v="0"/>
    <s v="Yes"/>
  </r>
  <r>
    <n v="192"/>
    <x v="28"/>
    <s v="Saturday"/>
    <s v="Same"/>
    <n v="30.85"/>
    <n v="8"/>
    <n v="0.2593192868719611"/>
    <n v="1.5"/>
    <d v="1899-12-30T19:14:00"/>
    <d v="1899-12-30T19:50:00"/>
    <d v="1899-12-30T00:36:00"/>
    <n v="36"/>
    <s v="6008 Brookhill Lane"/>
    <m/>
    <x v="0"/>
    <x v="0"/>
    <x v="0"/>
    <s v="No"/>
  </r>
  <r>
    <n v="193"/>
    <x v="28"/>
    <s v="Saturday"/>
    <s v="Same"/>
    <n v="85.57"/>
    <n v="10"/>
    <n v="0.11686338670094661"/>
    <n v="1.5"/>
    <d v="1899-12-30T20:13:00"/>
    <d v="1899-12-30T20:50:00"/>
    <d v="1899-12-30T00:37:00"/>
    <n v="37"/>
    <s v="5125 Running Brook Drive"/>
    <m/>
    <x v="0"/>
    <x v="0"/>
    <x v="0"/>
    <s v="No"/>
  </r>
  <r>
    <n v="194"/>
    <x v="28"/>
    <s v="Saturday"/>
    <s v="Same"/>
    <n v="43.73"/>
    <n v="5"/>
    <n v="0.11433798307797852"/>
    <n v="1.5"/>
    <d v="1899-12-30T20:27:00"/>
    <d v="1899-12-30T21:03:00"/>
    <d v="1899-12-30T00:36:00"/>
    <n v="36"/>
    <s v="8011 Rimrock Circle"/>
    <m/>
    <x v="0"/>
    <x v="0"/>
    <x v="0"/>
    <s v="No"/>
  </r>
  <r>
    <n v="195"/>
    <x v="28"/>
    <s v="Saturday"/>
    <s v="Same"/>
    <n v="53.53"/>
    <n v="7"/>
    <n v="0.13076779376050812"/>
    <n v="1.5"/>
    <d v="1899-12-30T21:33:00"/>
    <d v="1899-12-30T21:59:00"/>
    <d v="1899-12-30T00:26:00"/>
    <n v="26"/>
    <s v="5716 Henry Cook Blvd"/>
    <n v="11328"/>
    <x v="2"/>
    <x v="0"/>
    <x v="1"/>
    <s v="No"/>
  </r>
  <r>
    <n v="196"/>
    <x v="29"/>
    <s v="Sunday"/>
    <s v="Different"/>
    <n v="37.89"/>
    <n v="5"/>
    <n v="0.13196093956188967"/>
    <n v="1.5"/>
    <d v="1899-12-30T16:37:00"/>
    <d v="1899-12-30T17:06:00"/>
    <d v="1899-12-30T00:29:00"/>
    <n v="29.000000000000004"/>
    <s v="4553 Turnberry Court"/>
    <m/>
    <x v="2"/>
    <x v="0"/>
    <x v="0"/>
    <s v="No"/>
  </r>
  <r>
    <n v="197"/>
    <x v="29"/>
    <s v="Sunday"/>
    <s v="Same"/>
    <n v="23.49"/>
    <n v="3"/>
    <n v="0.1277139208173691"/>
    <n v="1.5"/>
    <d v="1899-12-30T17:06:00"/>
    <d v="1899-12-30T17:37:00"/>
    <d v="1899-12-30T00:31:00"/>
    <n v="31.000000000000004"/>
    <s v="5469 Bay Meadows Drive"/>
    <m/>
    <x v="0"/>
    <x v="0"/>
    <x v="0"/>
    <s v="No"/>
  </r>
  <r>
    <n v="198"/>
    <x v="29"/>
    <s v="Sunday"/>
    <s v="Same"/>
    <n v="26.79"/>
    <n v="5"/>
    <n v="0.1866368047779022"/>
    <n v="1.5"/>
    <d v="1899-12-30T17:13:00"/>
    <d v="1899-12-30T18:04:00"/>
    <d v="1899-12-30T00:51:00"/>
    <n v="51"/>
    <s v="3198 Parkwood Blvd"/>
    <n v="14071"/>
    <x v="0"/>
    <x v="0"/>
    <x v="1"/>
    <s v="No"/>
  </r>
  <r>
    <n v="199"/>
    <x v="29"/>
    <s v="Sunday"/>
    <s v="Same"/>
    <n v="33.56"/>
    <n v="3"/>
    <n v="8.9392133492252682E-2"/>
    <n v="1.5"/>
    <d v="1899-12-30T18:25:00"/>
    <d v="1899-12-30T18:53:00"/>
    <d v="1899-12-30T00:28:00"/>
    <n v="28"/>
    <s v="409 Rosehill Lane"/>
    <n v="409"/>
    <x v="0"/>
    <x v="0"/>
    <x v="1"/>
    <s v="No"/>
  </r>
  <r>
    <n v="200"/>
    <x v="29"/>
    <s v="Sunday"/>
    <s v="Same"/>
    <n v="35.4"/>
    <n v="7"/>
    <n v="0.19774011299435029"/>
    <n v="1.5"/>
    <d v="1899-12-30T19:35:00"/>
    <d v="1899-12-30T20:01:00"/>
    <d v="1899-12-30T00:26:00"/>
    <n v="26"/>
    <s v="5745 Bozeman Drive"/>
    <n v="8271"/>
    <x v="2"/>
    <x v="0"/>
    <x v="1"/>
    <s v="No"/>
  </r>
  <r>
    <n v="201"/>
    <x v="29"/>
    <s v="Sunday"/>
    <s v="Same"/>
    <n v="22.41"/>
    <n v="2"/>
    <n v="8.9245872378402494E-2"/>
    <n v="1.5"/>
    <d v="1899-12-30T19:36:00"/>
    <d v="1899-12-30T20:16:00"/>
    <d v="1899-12-30T00:40:00"/>
    <n v="40"/>
    <s v="8524 Heather Ridge Drive"/>
    <m/>
    <x v="2"/>
    <x v="0"/>
    <x v="0"/>
    <s v="No"/>
  </r>
  <r>
    <n v="202"/>
    <x v="29"/>
    <s v="Sunday"/>
    <s v="Same"/>
    <n v="48.98"/>
    <n v="5"/>
    <n v="0.10208248264597795"/>
    <n v="1.5"/>
    <d v="1899-12-30T20:15:00"/>
    <d v="1899-12-30T20:46:00"/>
    <d v="1899-12-30T00:31:00"/>
    <n v="31.000000000000004"/>
    <s v="5286 Park Ridge Drive"/>
    <m/>
    <x v="0"/>
    <x v="0"/>
    <x v="0"/>
    <s v="No"/>
  </r>
  <r>
    <n v="203"/>
    <x v="30"/>
    <s v="Friday"/>
    <s v="Different"/>
    <n v="24.57"/>
    <n v="10"/>
    <n v="0.40700040700040702"/>
    <n v="1.5"/>
    <d v="1899-12-30T17:00:00"/>
    <d v="1899-12-30T17:29:00"/>
    <d v="1899-12-30T00:29:00"/>
    <n v="29.000000000000004"/>
    <s v="7801 Cherry Creek Drive"/>
    <m/>
    <x v="2"/>
    <x v="0"/>
    <x v="0"/>
    <s v="No"/>
  </r>
  <r>
    <n v="204"/>
    <x v="30"/>
    <s v="Friday"/>
    <s v="Same"/>
    <n v="38.92"/>
    <n v="4"/>
    <n v="0.10277492291880781"/>
    <n v="1.5"/>
    <d v="1899-12-30T18:25:00"/>
    <d v="1899-12-30T18:56:00"/>
    <d v="1899-12-30T00:31:00"/>
    <n v="31.000000000000004"/>
    <s v="6999 Siena Place"/>
    <n v="111"/>
    <x v="3"/>
    <x v="0"/>
    <x v="1"/>
    <s v="No"/>
  </r>
  <r>
    <n v="205"/>
    <x v="30"/>
    <s v="Friday"/>
    <s v="Same"/>
    <n v="34.26"/>
    <n v="10"/>
    <n v="0.29188558085230593"/>
    <n v="1.5"/>
    <d v="1899-12-30T19:11:00"/>
    <d v="1899-12-30T19:46:00"/>
    <d v="1899-12-30T00:35:00"/>
    <n v="35"/>
    <s v="5783 Versailles Avenue"/>
    <m/>
    <x v="0"/>
    <x v="3"/>
    <x v="0"/>
    <s v="No"/>
  </r>
  <r>
    <n v="206"/>
    <x v="30"/>
    <s v="Friday"/>
    <s v="Same"/>
    <n v="34.64"/>
    <n v="5"/>
    <n v="0.14434180138568128"/>
    <n v="1.5"/>
    <d v="1899-12-30T19:22:00"/>
    <d v="1899-12-30T19:59:00"/>
    <d v="1899-12-30T00:37:00"/>
    <n v="37"/>
    <s v="3166 Camden Bluff "/>
    <m/>
    <x v="0"/>
    <x v="0"/>
    <x v="0"/>
    <s v="No"/>
  </r>
  <r>
    <n v="207"/>
    <x v="30"/>
    <s v="Friday"/>
    <s v="Same"/>
    <n v="96.23"/>
    <n v="20"/>
    <n v="0.2078353943676608"/>
    <n v="5"/>
    <d v="1899-12-30T19:24:00"/>
    <d v="1899-12-30T20:13:00"/>
    <d v="1899-12-30T00:49:00"/>
    <n v="49"/>
    <s v="4159 Veneto Drive"/>
    <m/>
    <x v="0"/>
    <x v="0"/>
    <x v="0"/>
    <s v="No"/>
  </r>
  <r>
    <n v="208"/>
    <x v="30"/>
    <s v="Friday"/>
    <s v="Same"/>
    <n v="50.99"/>
    <n v="12"/>
    <n v="0.23534026279662679"/>
    <n v="1.5"/>
    <d v="1899-12-30T20:39:00"/>
    <d v="1899-12-30T21:06:00"/>
    <d v="1899-12-30T00:27:00"/>
    <n v="26.999999999999996"/>
    <s v="7014 Fieldstone Drive"/>
    <m/>
    <x v="0"/>
    <x v="0"/>
    <x v="0"/>
    <s v="No"/>
  </r>
  <r>
    <n v="209"/>
    <x v="30"/>
    <s v="Friday"/>
    <s v="Same"/>
    <n v="21.65"/>
    <n v="6.35"/>
    <n v="0.29330254041570442"/>
    <n v="1.5"/>
    <d v="1899-12-30T20:40:00"/>
    <d v="1899-12-30T21:18:00"/>
    <d v="1899-12-30T00:38:00"/>
    <n v="38"/>
    <s v="3240 Parkwood Blvd"/>
    <n v="335"/>
    <x v="0"/>
    <x v="0"/>
    <x v="2"/>
    <s v="No"/>
  </r>
  <r>
    <n v="210"/>
    <x v="30"/>
    <s v="Friday"/>
    <s v="Same"/>
    <n v="36.26"/>
    <n v="8"/>
    <n v="0.22062879205736349"/>
    <n v="5"/>
    <d v="1899-12-30T21:50:00"/>
    <d v="1899-12-30T22:18:00"/>
    <d v="1899-12-30T00:28:00"/>
    <n v="28"/>
    <s v="6070 Sports Village Road"/>
    <n v="302"/>
    <x v="0"/>
    <x v="0"/>
    <x v="2"/>
    <s v="No"/>
  </r>
  <r>
    <n v="211"/>
    <x v="31"/>
    <s v="Saturday"/>
    <s v="Different"/>
    <n v="72.37"/>
    <n v="7"/>
    <n v="9.6725162360093958E-2"/>
    <n v="1.5"/>
    <d v="1899-12-30T17:28:00"/>
    <d v="1899-12-30T18:00:00"/>
    <d v="1899-12-30T00:32:00"/>
    <n v="32"/>
    <s v="7012 Ebony Court"/>
    <m/>
    <x v="2"/>
    <x v="0"/>
    <x v="0"/>
    <s v="No"/>
  </r>
  <r>
    <n v="212"/>
    <x v="31"/>
    <s v="Saturday"/>
    <s v="Same"/>
    <n v="35.130000000000003"/>
    <n v="5"/>
    <n v="0.14232849416453172"/>
    <n v="1.5"/>
    <d v="1899-12-30T17:39:00"/>
    <d v="1899-12-30T18:10:00"/>
    <d v="1899-12-30T00:31:00"/>
    <n v="31.000000000000004"/>
    <s v="3008 Buena Vista Drive"/>
    <m/>
    <x v="2"/>
    <x v="0"/>
    <x v="0"/>
    <s v="No"/>
  </r>
  <r>
    <n v="213"/>
    <x v="31"/>
    <s v="Saturday"/>
    <s v="Same"/>
    <n v="49.69"/>
    <n v="10.09"/>
    <n v="0.20305896558663716"/>
    <n v="1.5"/>
    <d v="1899-12-30T18:57:00"/>
    <d v="1899-12-30T19:40:00"/>
    <d v="1899-12-30T00:43:00"/>
    <n v="43"/>
    <s v="3759 Pistol Creek Drive"/>
    <m/>
    <x v="0"/>
    <x v="5"/>
    <x v="0"/>
    <s v="No"/>
  </r>
  <r>
    <n v="214"/>
    <x v="31"/>
    <s v="Saturday"/>
    <s v="Same"/>
    <n v="39.97"/>
    <n v="6"/>
    <n v="0.15011258443832876"/>
    <n v="5"/>
    <d v="1899-12-30T19:17:00"/>
    <d v="1899-12-30T19:59:00"/>
    <d v="1899-12-30T00:42:00"/>
    <n v="42"/>
    <s v="5630 Beacon Hill Drive"/>
    <m/>
    <x v="0"/>
    <x v="0"/>
    <x v="0"/>
    <s v="No"/>
  </r>
  <r>
    <n v="215"/>
    <x v="31"/>
    <s v="Saturday"/>
    <s v="Same"/>
    <n v="119.56"/>
    <n v="20"/>
    <n v="0.16728002676480427"/>
    <n v="7"/>
    <d v="1899-12-30T19:09:00"/>
    <d v="1899-12-30T20:03:00"/>
    <d v="1899-12-30T00:54:00"/>
    <n v="53.999999999999993"/>
    <s v="13405 Spirit Fall Drive"/>
    <m/>
    <x v="0"/>
    <x v="0"/>
    <x v="0"/>
    <s v="No"/>
  </r>
  <r>
    <n v="216"/>
    <x v="31"/>
    <s v="Saturday"/>
    <s v="Same"/>
    <n v="44.33"/>
    <n v="5"/>
    <n v="0.11279043537108054"/>
    <n v="1.5"/>
    <d v="1899-12-30T20:30:00"/>
    <d v="1899-12-30T20:58:00"/>
    <d v="1899-12-30T00:28:00"/>
    <n v="28"/>
    <s v="4604 Portrait Lane"/>
    <m/>
    <x v="2"/>
    <x v="0"/>
    <x v="0"/>
    <s v="No"/>
  </r>
  <r>
    <n v="217"/>
    <x v="31"/>
    <s v="Saturday"/>
    <s v="Same"/>
    <n v="49.25"/>
    <n v="10.75"/>
    <n v="0.21827411167512689"/>
    <n v="1.5"/>
    <d v="1899-12-30T21:31:00"/>
    <d v="1899-12-30T21:48:00"/>
    <d v="1899-12-30T00:17:00"/>
    <n v="17"/>
    <s v="5850 Grosseto Drive"/>
    <m/>
    <x v="0"/>
    <x v="0"/>
    <x v="0"/>
    <s v="No"/>
  </r>
  <r>
    <n v="218"/>
    <x v="32"/>
    <s v="Sunday"/>
    <s v="Different"/>
    <n v="20.57"/>
    <n v="2.4300000000000002"/>
    <n v="0.11813320369470102"/>
    <n v="1.5"/>
    <d v="1899-12-30T16:47:00"/>
    <d v="1899-12-30T17:17:00"/>
    <d v="1899-12-30T00:30:00"/>
    <n v="30"/>
    <s v="4692 Amanda Court"/>
    <m/>
    <x v="2"/>
    <x v="0"/>
    <x v="0"/>
    <s v="No"/>
  </r>
  <r>
    <n v="219"/>
    <x v="32"/>
    <s v="Sunday"/>
    <s v="Same"/>
    <n v="19.7"/>
    <n v="4"/>
    <n v="0.20304568527918782"/>
    <n v="1.5"/>
    <d v="1899-12-30T17:49:00"/>
    <d v="1899-12-30T18:11:00"/>
    <d v="1899-12-30T00:22:00"/>
    <n v="22"/>
    <s v="6416 Connell Farm Drive"/>
    <m/>
    <x v="2"/>
    <x v="0"/>
    <x v="0"/>
    <s v="No"/>
  </r>
  <r>
    <n v="220"/>
    <x v="32"/>
    <s v="Sunday"/>
    <s v="Same"/>
    <n v="150.31"/>
    <n v="20"/>
    <n v="0.13305834608475817"/>
    <n v="5"/>
    <d v="1899-12-30T19:00:00"/>
    <d v="1899-12-30T19:00:00"/>
    <d v="1899-12-30T00:00:00"/>
    <n v="0"/>
    <s v="7665 Quiet Meadow Lane"/>
    <m/>
    <x v="0"/>
    <x v="0"/>
    <x v="0"/>
    <s v="Yes"/>
  </r>
  <r>
    <n v="221"/>
    <x v="32"/>
    <s v="Sunday"/>
    <s v="Same"/>
    <n v="37.35"/>
    <n v="4"/>
    <n v="0.107095046854083"/>
    <n v="1.5"/>
    <d v="1899-12-30T18:24:00"/>
    <d v="1899-12-30T19:11:00"/>
    <d v="1899-12-30T00:47:00"/>
    <n v="47.000000000000007"/>
    <s v="5861 Pisa Lane"/>
    <m/>
    <x v="0"/>
    <x v="0"/>
    <x v="0"/>
    <s v="No"/>
  </r>
  <r>
    <n v="222"/>
    <x v="32"/>
    <s v="Sunday"/>
    <s v="Same"/>
    <n v="27.01"/>
    <n v="7.99"/>
    <n v="0.29581636430951497"/>
    <n v="1.5"/>
    <d v="1899-12-30T19:16:00"/>
    <d v="1899-12-30T19:38:00"/>
    <d v="1899-12-30T00:22:00"/>
    <n v="22"/>
    <s v="5444 TX-121"/>
    <m/>
    <x v="0"/>
    <x v="0"/>
    <x v="2"/>
    <s v="No"/>
  </r>
  <r>
    <n v="223"/>
    <x v="32"/>
    <s v="Sunday"/>
    <s v="Same"/>
    <n v="22.14"/>
    <n v="3"/>
    <n v="0.13550135501355012"/>
    <n v="5"/>
    <d v="1899-12-30T19:11:00"/>
    <d v="1899-12-30T19:57:00"/>
    <d v="1899-12-30T00:46:00"/>
    <n v="46.000000000000007"/>
    <s v="7501 Spruce Creek Lane"/>
    <m/>
    <x v="0"/>
    <x v="0"/>
    <x v="0"/>
    <s v="No"/>
  </r>
  <r>
    <n v="224"/>
    <x v="32"/>
    <s v="Sunday"/>
    <s v="Same"/>
    <n v="44.82"/>
    <n v="6"/>
    <n v="0.13386880856760375"/>
    <n v="5"/>
    <d v="1899-12-30T19:18:00"/>
    <d v="1899-12-30T20:12:00"/>
    <d v="1899-12-30T00:54:00"/>
    <n v="53.999999999999993"/>
    <s v="11368 Dorchester Lane"/>
    <m/>
    <x v="0"/>
    <x v="0"/>
    <x v="0"/>
    <s v="No"/>
  </r>
  <r>
    <n v="225"/>
    <x v="33"/>
    <s v="Monday"/>
    <s v="Different"/>
    <n v="38.92"/>
    <n v="5"/>
    <n v="0.12846865364850976"/>
    <n v="1.5"/>
    <d v="1899-12-30T16:53:00"/>
    <d v="1899-12-30T17:22:00"/>
    <d v="1899-12-30T00:29:00"/>
    <n v="29.000000000000004"/>
    <s v="6 Southern Hills Court"/>
    <m/>
    <x v="0"/>
    <x v="1"/>
    <x v="0"/>
    <s v="No"/>
  </r>
  <r>
    <n v="226"/>
    <x v="33"/>
    <s v="Monday"/>
    <s v="Same"/>
    <n v="26.74"/>
    <n v="5"/>
    <n v="0.18698578908002994"/>
    <n v="1.5"/>
    <d v="1899-12-30T17:00:00"/>
    <d v="1899-12-30T17:30:00"/>
    <d v="1899-12-30T00:30:00"/>
    <n v="30"/>
    <s v="5177 Iroquois Drive"/>
    <m/>
    <x v="0"/>
    <x v="0"/>
    <x v="0"/>
    <s v="No"/>
  </r>
  <r>
    <n v="227"/>
    <x v="33"/>
    <s v="Monday"/>
    <s v="Same"/>
    <n v="21.05"/>
    <n v="5"/>
    <n v="0.23752969121140141"/>
    <n v="1.5"/>
    <d v="1899-12-30T17:49:00"/>
    <d v="1899-12-30T18:26:00"/>
    <d v="1899-12-30T00:37:00"/>
    <n v="37"/>
    <s v="5765 Crestwood Lane"/>
    <m/>
    <x v="3"/>
    <x v="0"/>
    <x v="0"/>
    <s v="No"/>
  </r>
  <r>
    <n v="228"/>
    <x v="33"/>
    <s v="Monday"/>
    <s v="Same"/>
    <n v="19.7"/>
    <n v="1.3"/>
    <n v="6.5989847715736044E-2"/>
    <n v="1.5"/>
    <d v="1899-12-30T18:02:00"/>
    <d v="1899-12-30T18:49:00"/>
    <d v="1899-12-30T00:47:00"/>
    <n v="47.000000000000007"/>
    <s v="5476 Balmoral Drive"/>
    <m/>
    <x v="0"/>
    <x v="0"/>
    <x v="0"/>
    <s v="No"/>
  </r>
  <r>
    <n v="229"/>
    <x v="33"/>
    <s v="Monday"/>
    <s v="Same"/>
    <n v="88.17"/>
    <n v="13"/>
    <n v="0.14744244073948054"/>
    <n v="5"/>
    <d v="1899-12-30T17:51:00"/>
    <d v="1899-12-30T19:03:00"/>
    <d v="1899-12-30T01:12:00"/>
    <n v="72"/>
    <s v="10209 Lasso Drive"/>
    <m/>
    <x v="0"/>
    <x v="0"/>
    <x v="0"/>
    <s v="No"/>
  </r>
  <r>
    <n v="230"/>
    <x v="33"/>
    <s v="Monday"/>
    <s v="Same"/>
    <n v="48.66"/>
    <n v="5"/>
    <n v="0.10275380189066996"/>
    <n v="5"/>
    <d v="1899-12-30T18:25:00"/>
    <d v="1899-12-30T19:09:00"/>
    <d v="1899-12-30T00:44:00"/>
    <n v="44"/>
    <s v="1418 Wildfire Lane"/>
    <m/>
    <x v="0"/>
    <x v="0"/>
    <x v="0"/>
    <s v="No"/>
  </r>
  <r>
    <n v="231"/>
    <x v="33"/>
    <s v="Monday"/>
    <s v="Same"/>
    <n v="79.239999999999995"/>
    <n v="3"/>
    <n v="3.7859666834931853E-2"/>
    <n v="1.5"/>
    <d v="1899-12-30T18:59:00"/>
    <d v="1899-12-30T19:40:00"/>
    <d v="1899-12-30T00:41:00"/>
    <n v="41"/>
    <s v="6149 Trailwood Drive"/>
    <m/>
    <x v="2"/>
    <x v="0"/>
    <x v="0"/>
    <s v="No"/>
  </r>
  <r>
    <n v="232"/>
    <x v="33"/>
    <s v="Monday"/>
    <s v="Same"/>
    <n v="22.41"/>
    <n v="5"/>
    <n v="0.22311468094600626"/>
    <n v="1.5"/>
    <d v="1899-12-30T19:20:00"/>
    <d v="1899-12-30T19:50:00"/>
    <d v="1899-12-30T00:30:00"/>
    <n v="30"/>
    <s v="6960 Sumner Street"/>
    <n v="110"/>
    <x v="3"/>
    <x v="0"/>
    <x v="1"/>
    <s v="No"/>
  </r>
  <r>
    <n v="233"/>
    <x v="33"/>
    <s v="Monday"/>
    <s v="Same"/>
    <n v="21.92"/>
    <n v="2"/>
    <n v="9.1240875912408759E-2"/>
    <n v="1.5"/>
    <d v="1899-12-30T20:14:00"/>
    <d v="1899-12-30T20:48:00"/>
    <d v="1899-12-30T00:34:00"/>
    <n v="34"/>
    <s v="6085 Water Street"/>
    <n v="2317"/>
    <x v="2"/>
    <x v="0"/>
    <x v="1"/>
    <s v="No"/>
  </r>
  <r>
    <n v="234"/>
    <x v="33"/>
    <s v="Monday"/>
    <s v="Same"/>
    <n v="21.38"/>
    <n v="18.62"/>
    <n v="0.87090739008419094"/>
    <n v="1.5"/>
    <d v="1899-12-30T20:57:00"/>
    <d v="1899-12-30T21:17:00"/>
    <d v="1899-12-30T00:20:00"/>
    <n v="20"/>
    <s v="2356 Chelsea Drive"/>
    <m/>
    <x v="0"/>
    <x v="0"/>
    <x v="0"/>
    <s v="No"/>
  </r>
  <r>
    <n v="235"/>
    <x v="34"/>
    <s v="Sunday"/>
    <s v="Different"/>
    <n v="26.2"/>
    <n v="15.8"/>
    <n v="0.60305343511450382"/>
    <n v="5"/>
    <d v="1899-12-30T17:10:00"/>
    <d v="1899-12-30T17:38:00"/>
    <d v="1899-12-30T00:28:00"/>
    <n v="28"/>
    <s v="8061 Hillside Drive"/>
    <m/>
    <x v="0"/>
    <x v="0"/>
    <x v="0"/>
    <s v="No"/>
  </r>
  <r>
    <n v="236"/>
    <x v="34"/>
    <s v="Sunday"/>
    <s v="Same"/>
    <n v="36.43"/>
    <n v="5"/>
    <n v="0.1372495196266813"/>
    <n v="1.5"/>
    <d v="1899-12-30T17:12:00"/>
    <d v="1899-12-30T17:49:00"/>
    <d v="1899-12-30T00:37:00"/>
    <n v="37"/>
    <s v="49 Prestine Pond Drive"/>
    <m/>
    <x v="0"/>
    <x v="0"/>
    <x v="0"/>
    <s v="No"/>
  </r>
  <r>
    <n v="237"/>
    <x v="34"/>
    <s v="Sunday"/>
    <s v="Same"/>
    <n v="23.24"/>
    <n v="3"/>
    <n v="0.12908777969018934"/>
    <n v="1.5"/>
    <d v="1899-12-30T17:12:00"/>
    <d v="1899-12-30T18:00:00"/>
    <d v="1899-12-30T00:48:00"/>
    <n v="48"/>
    <s v="5752 Baltic Blvd"/>
    <m/>
    <x v="2"/>
    <x v="0"/>
    <x v="0"/>
    <s v="No"/>
  </r>
  <r>
    <n v="238"/>
    <x v="34"/>
    <s v="Sunday"/>
    <s v="Same"/>
    <n v="49.25"/>
    <n v="10.75"/>
    <n v="0.21827411167512689"/>
    <n v="1.5"/>
    <d v="1899-12-30T18:23:00"/>
    <d v="1899-12-30T18:56:00"/>
    <d v="1899-12-30T00:33:00"/>
    <n v="33"/>
    <s v="13246 Torrington Drive"/>
    <m/>
    <x v="0"/>
    <x v="0"/>
    <x v="0"/>
    <s v="No"/>
  </r>
  <r>
    <n v="239"/>
    <x v="34"/>
    <s v="Sunday"/>
    <s v="Same"/>
    <n v="21.33"/>
    <n v="3.67"/>
    <n v="0.17205813408345055"/>
    <n v="1.5"/>
    <d v="1899-12-30T18:29:00"/>
    <d v="1899-12-30T19:08:00"/>
    <d v="1899-12-30T00:39:00"/>
    <n v="39"/>
    <s v="8530 Hidden Springs Drive"/>
    <m/>
    <x v="0"/>
    <x v="0"/>
    <x v="0"/>
    <s v="No"/>
  </r>
  <r>
    <n v="240"/>
    <x v="34"/>
    <s v="Sunday"/>
    <s v="Same"/>
    <n v="28.09"/>
    <n v="5"/>
    <n v="0.17799928800284798"/>
    <n v="1.5"/>
    <d v="1899-12-30T18:37:00"/>
    <d v="1899-12-30T19:29:00"/>
    <d v="1899-12-30T00:52:00"/>
    <n v="52"/>
    <s v="4909 Plantation Drive"/>
    <m/>
    <x v="0"/>
    <x v="0"/>
    <x v="0"/>
    <s v="No"/>
  </r>
  <r>
    <n v="241"/>
    <x v="34"/>
    <s v="Sunday"/>
    <s v="Same"/>
    <n v="20.57"/>
    <n v="5"/>
    <n v="0.24307243558580457"/>
    <n v="1.5"/>
    <d v="1899-12-30T19:37:00"/>
    <d v="1899-12-30T20:19:00"/>
    <d v="1899-12-30T00:42:00"/>
    <n v="42"/>
    <s v="6706 Livorno Lane"/>
    <m/>
    <x v="0"/>
    <x v="0"/>
    <x v="0"/>
    <s v="No"/>
  </r>
  <r>
    <n v="242"/>
    <x v="34"/>
    <s v="Sunday"/>
    <s v="Same"/>
    <n v="19.7"/>
    <n v="2"/>
    <n v="0.10152284263959391"/>
    <n v="1.5"/>
    <d v="1899-12-30T20:08:00"/>
    <d v="1899-12-30T20:33:00"/>
    <d v="1899-12-30T00:25:00"/>
    <n v="25"/>
    <s v="2390 Briar Court"/>
    <m/>
    <x v="0"/>
    <x v="3"/>
    <x v="0"/>
    <s v="No"/>
  </r>
  <r>
    <n v="243"/>
    <x v="34"/>
    <s v="Sunday"/>
    <s v="Same"/>
    <n v="53.8"/>
    <n v="10"/>
    <n v="0.18587360594795541"/>
    <n v="1.5"/>
    <d v="1899-12-30T20:22:00"/>
    <d v="1899-12-30T21:05:00"/>
    <d v="1899-12-30T00:43:00"/>
    <n v="43"/>
    <s v="7408 Wildflower Drive"/>
    <m/>
    <x v="2"/>
    <x v="0"/>
    <x v="0"/>
    <s v="No"/>
  </r>
  <r>
    <n v="244"/>
    <x v="34"/>
    <s v="Sunday"/>
    <s v="Same"/>
    <n v="19.7"/>
    <n v="3"/>
    <n v="0.15228426395939088"/>
    <n v="1.5"/>
    <d v="1899-12-30T20:25:00"/>
    <d v="1899-12-30T21:13:00"/>
    <d v="1899-12-30T00:48:00"/>
    <n v="48"/>
    <s v="8212 Ambiance Way"/>
    <m/>
    <x v="2"/>
    <x v="0"/>
    <x v="0"/>
    <s v="No"/>
  </r>
  <r>
    <n v="245"/>
    <x v="35"/>
    <s v="Friday"/>
    <s v="Different"/>
    <n v="44.82"/>
    <n v="8"/>
    <n v="0.17849174475680499"/>
    <n v="5"/>
    <d v="1899-12-30T16:11:00"/>
    <d v="1899-12-30T17:00:00"/>
    <d v="1899-12-30T00:49:00"/>
    <n v="49"/>
    <s v="962 Havenbrook Lane"/>
    <m/>
    <x v="0"/>
    <x v="0"/>
    <x v="0"/>
    <s v="No"/>
  </r>
  <r>
    <n v="246"/>
    <x v="35"/>
    <s v="Friday"/>
    <s v="Same"/>
    <n v="47.79"/>
    <n v="10"/>
    <n v="0.2092487968194183"/>
    <n v="1.5"/>
    <d v="1899-12-30T17:33:00"/>
    <d v="1899-12-30T18:07:00"/>
    <d v="1899-12-30T00:34:00"/>
    <n v="34"/>
    <s v="7601 Olive Branch Court"/>
    <m/>
    <x v="2"/>
    <x v="0"/>
    <x v="0"/>
    <s v="No"/>
  </r>
  <r>
    <n v="247"/>
    <x v="35"/>
    <s v="Friday"/>
    <s v="Same"/>
    <n v="75.88"/>
    <n v="15"/>
    <n v="0.19768054823405379"/>
    <n v="1.5"/>
    <d v="1899-12-30T19:15:00"/>
    <d v="1899-12-30T19:15:00"/>
    <d v="1899-12-30T00:00:00"/>
    <n v="0"/>
    <s v="11304 Jereme Trail"/>
    <m/>
    <x v="0"/>
    <x v="0"/>
    <x v="0"/>
    <s v="Yes"/>
  </r>
  <r>
    <n v="248"/>
    <x v="35"/>
    <s v="Friday"/>
    <s v="Same"/>
    <n v="63.54"/>
    <n v="12"/>
    <n v="0.18885741265344666"/>
    <n v="7"/>
    <d v="1899-12-30T18:39:00"/>
    <d v="1899-12-30T19:28:00"/>
    <d v="1899-12-30T00:49:00"/>
    <n v="49"/>
    <s v="11592 Glen Rose Drive"/>
    <m/>
    <x v="0"/>
    <x v="0"/>
    <x v="0"/>
    <s v="No"/>
  </r>
  <r>
    <n v="249"/>
    <x v="35"/>
    <s v="Friday"/>
    <s v="Same"/>
    <n v="34.86"/>
    <n v="3"/>
    <n v="8.6058519793459548E-2"/>
    <n v="1.5"/>
    <d v="1899-12-30T19:40:00"/>
    <d v="1899-12-30T20:09:00"/>
    <d v="1899-12-30T00:29:00"/>
    <n v="29.000000000000004"/>
    <s v="3876 Johnson Street"/>
    <m/>
    <x v="0"/>
    <x v="0"/>
    <x v="0"/>
    <s v="No"/>
  </r>
  <r>
    <n v="250"/>
    <x v="35"/>
    <s v="Friday"/>
    <s v="Same"/>
    <n v="20.239999999999998"/>
    <n v="4.76"/>
    <n v="0.23517786561264822"/>
    <n v="1.5"/>
    <d v="1899-12-30T19:49:00"/>
    <d v="1899-12-30T20:23:00"/>
    <d v="1899-12-30T00:34:00"/>
    <n v="34"/>
    <s v="3 Armstrong Drive"/>
    <m/>
    <x v="0"/>
    <x v="3"/>
    <x v="0"/>
    <s v="No"/>
  </r>
  <r>
    <n v="251"/>
    <x v="35"/>
    <s v="Friday"/>
    <s v="Same"/>
    <n v="19.16"/>
    <n v="5"/>
    <n v="0.26096033402922758"/>
    <n v="1.5"/>
    <d v="1899-12-30T21:00:00"/>
    <d v="1899-12-30T21:21:00"/>
    <d v="1899-12-30T00:21:00"/>
    <n v="21"/>
    <s v="8620 Naomi Street"/>
    <m/>
    <x v="2"/>
    <x v="0"/>
    <x v="0"/>
    <s v="No"/>
  </r>
  <r>
    <n v="252"/>
    <x v="36"/>
    <s v="Saturday"/>
    <s v="Different"/>
    <n v="38.32"/>
    <n v="6"/>
    <n v="0.15657620041753653"/>
    <n v="1.5"/>
    <d v="1899-12-30T16:53:00"/>
    <d v="1899-12-30T17:11:00"/>
    <d v="1899-12-30T00:18:00"/>
    <n v="18"/>
    <s v="8355 Parkwood Blvd"/>
    <n v="101"/>
    <x v="2"/>
    <x v="0"/>
    <x v="2"/>
    <s v="No"/>
  </r>
  <r>
    <n v="253"/>
    <x v="36"/>
    <s v="Saturday"/>
    <s v="Same"/>
    <n v="36.81"/>
    <n v="8"/>
    <n v="0.21733224667209997"/>
    <n v="1.5"/>
    <d v="1899-12-30T17:46:00"/>
    <d v="1899-12-30T18:13:00"/>
    <d v="1899-12-30T00:27:00"/>
    <n v="26.999999999999996"/>
    <s v="5715 Lake District Drive"/>
    <m/>
    <x v="3"/>
    <x v="0"/>
    <x v="0"/>
    <s v="No"/>
  </r>
  <r>
    <n v="254"/>
    <x v="36"/>
    <s v="Saturday"/>
    <s v="Same"/>
    <n v="34.32"/>
    <n v="5.68"/>
    <n v="0.1655011655011655"/>
    <n v="1.5"/>
    <d v="1899-12-30T17:53:00"/>
    <d v="1899-12-30T18:23:00"/>
    <d v="1899-12-30T00:30:00"/>
    <n v="30"/>
    <s v="6825 Bonaparte Court"/>
    <m/>
    <x v="2"/>
    <x v="6"/>
    <x v="0"/>
    <s v="No"/>
  </r>
  <r>
    <n v="255"/>
    <x v="36"/>
    <s v="Saturday"/>
    <s v="Same"/>
    <n v="21.18"/>
    <n v="8"/>
    <n v="0.37771482530689332"/>
    <n v="1.5"/>
    <d v="1899-12-30T18:29:00"/>
    <d v="1899-12-30T19:18:00"/>
    <d v="1899-12-30T00:49:00"/>
    <n v="49"/>
    <s v="11204 New Orleans Drive"/>
    <m/>
    <x v="0"/>
    <x v="0"/>
    <x v="0"/>
    <s v="No"/>
  </r>
  <r>
    <n v="256"/>
    <x v="36"/>
    <s v="Saturday"/>
    <s v="Same"/>
    <n v="87.68"/>
    <n v="20"/>
    <n v="0.22810218978102187"/>
    <n v="1.5"/>
    <d v="1899-12-30T18:36:00"/>
    <d v="1899-12-30T19:01:00"/>
    <d v="1899-12-30T00:25:00"/>
    <n v="25"/>
    <s v="7600 John Q Hammons Blvd"/>
    <m/>
    <x v="0"/>
    <x v="0"/>
    <x v="2"/>
    <s v="No"/>
  </r>
  <r>
    <n v="257"/>
    <x v="36"/>
    <s v="Saturday"/>
    <s v="Same"/>
    <n v="50.5"/>
    <n v="15"/>
    <n v="0.29702970297029702"/>
    <n v="1.5"/>
    <d v="1899-12-30T18:41:00"/>
    <d v="1899-12-30T19:23:00"/>
    <d v="1899-12-30T00:42:00"/>
    <n v="42"/>
    <s v="3861 Plantation Lane"/>
    <m/>
    <x v="0"/>
    <x v="0"/>
    <x v="0"/>
    <s v="No"/>
  </r>
  <r>
    <n v="258"/>
    <x v="36"/>
    <s v="Saturday"/>
    <s v="Same"/>
    <n v="33.72"/>
    <n v="6.28"/>
    <n v="0.18623962040332148"/>
    <n v="1.5"/>
    <d v="1899-12-30T19:47:00"/>
    <d v="1899-12-30T20:09:00"/>
    <d v="1899-12-30T00:22:00"/>
    <n v="22"/>
    <s v="5533 Donley Drive"/>
    <m/>
    <x v="0"/>
    <x v="0"/>
    <x v="0"/>
    <s v="No"/>
  </r>
  <r>
    <n v="259"/>
    <x v="36"/>
    <s v="Saturday"/>
    <s v="Same"/>
    <n v="32.96"/>
    <n v="7.04"/>
    <n v="0.21359223300970873"/>
    <n v="1.5"/>
    <d v="1899-12-30T20:16:00"/>
    <d v="1899-12-30T20:46:00"/>
    <d v="1899-12-30T00:30:00"/>
    <n v="30"/>
    <s v="5675 Lake District Drive"/>
    <n v="106"/>
    <x v="3"/>
    <x v="0"/>
    <x v="1"/>
    <s v="No"/>
  </r>
  <r>
    <n v="260"/>
    <x v="36"/>
    <s v="Saturday"/>
    <s v="Same"/>
    <n v="52.39"/>
    <n v="8.61"/>
    <n v="0.16434434052300056"/>
    <n v="1.5"/>
    <d v="1899-12-30T20:45:00"/>
    <d v="1899-12-30T21:12:00"/>
    <d v="1899-12-30T00:27:00"/>
    <n v="26.999999999999996"/>
    <s v="7600 John Q Hammons Blvd"/>
    <n v="1202"/>
    <x v="0"/>
    <x v="0"/>
    <x v="2"/>
    <s v="No"/>
  </r>
  <r>
    <n v="261"/>
    <x v="36"/>
    <s v="Saturday"/>
    <s v="Same"/>
    <n v="28.9"/>
    <n v="3.1"/>
    <n v="0.10726643598615918"/>
    <n v="1.5"/>
    <d v="1899-12-30T20:49:00"/>
    <d v="1899-12-30T21:32:00"/>
    <d v="1899-12-30T00:43:00"/>
    <n v="43"/>
    <s v="10541 Castle Drive"/>
    <m/>
    <x v="0"/>
    <x v="0"/>
    <x v="0"/>
    <s v="No"/>
  </r>
  <r>
    <n v="262"/>
    <x v="37"/>
    <s v="Sunday"/>
    <s v="Different"/>
    <n v="22.41"/>
    <n v="5"/>
    <n v="0.22311468094600626"/>
    <n v="1.5"/>
    <d v="1899-12-30T16:55:00"/>
    <d v="1899-12-30T17:31:00"/>
    <d v="1899-12-30T00:36:00"/>
    <n v="36"/>
    <s v="7997 Wade Blvd"/>
    <n v="717"/>
    <x v="0"/>
    <x v="0"/>
    <x v="1"/>
    <s v="No"/>
  </r>
  <r>
    <n v="263"/>
    <x v="37"/>
    <s v="Sunday"/>
    <s v="Same"/>
    <n v="18.350000000000001"/>
    <n v="3.65"/>
    <n v="0.19891008174386918"/>
    <n v="1.5"/>
    <d v="1899-12-30T17:25:00"/>
    <d v="1899-12-30T18:05:00"/>
    <d v="1899-12-30T00:40:00"/>
    <n v="40"/>
    <s v="4609 Stargazer Drive"/>
    <m/>
    <x v="2"/>
    <x v="0"/>
    <x v="0"/>
    <s v="No"/>
  </r>
  <r>
    <n v="264"/>
    <x v="37"/>
    <s v="Sunday"/>
    <s v="Same"/>
    <n v="46.98"/>
    <n v="3.02"/>
    <n v="6.4282673478075786E-2"/>
    <n v="5"/>
    <d v="1899-12-30T17:44:00"/>
    <d v="1899-12-30T18:15:00"/>
    <d v="1899-12-30T00:31:00"/>
    <n v="31.000000000000004"/>
    <s v="2316 All Saints Lane"/>
    <m/>
    <x v="2"/>
    <x v="0"/>
    <x v="0"/>
    <s v="No"/>
  </r>
  <r>
    <n v="265"/>
    <x v="37"/>
    <s v="Sunday"/>
    <s v="Same"/>
    <n v="38.590000000000003"/>
    <n v="6"/>
    <n v="0.15548069448043533"/>
    <n v="5"/>
    <d v="1899-12-30T18:19:00"/>
    <d v="1899-12-30T18:59:00"/>
    <d v="1899-12-30T00:40:00"/>
    <n v="40"/>
    <s v="7950 Meadow Hill Drive"/>
    <m/>
    <x v="0"/>
    <x v="0"/>
    <x v="0"/>
    <s v="No"/>
  </r>
  <r>
    <n v="266"/>
    <x v="37"/>
    <s v="Sunday"/>
    <s v="Same"/>
    <n v="24.84"/>
    <n v="8.16"/>
    <n v="0.32850241545893721"/>
    <n v="1.5"/>
    <d v="1899-12-30T18:05:00"/>
    <d v="1899-12-30T19:07:00"/>
    <d v="1899-12-30T01:02:00"/>
    <n v="62.000000000000007"/>
    <s v="8021 Flagstone Street"/>
    <m/>
    <x v="0"/>
    <x v="0"/>
    <x v="0"/>
    <s v="No"/>
  </r>
  <r>
    <n v="267"/>
    <x v="37"/>
    <s v="Sunday"/>
    <s v="Same"/>
    <n v="29.99"/>
    <n v="8.01"/>
    <n v="0.26708902967655884"/>
    <n v="1.5"/>
    <d v="1899-12-30T18:18:00"/>
    <d v="1899-12-30T19:15:00"/>
    <d v="1899-12-30T00:57:00"/>
    <n v="57"/>
    <s v="11264 Clover Knoll Drive"/>
    <m/>
    <x v="0"/>
    <x v="0"/>
    <x v="0"/>
    <s v="No"/>
  </r>
  <r>
    <n v="268"/>
    <x v="37"/>
    <s v="Sunday"/>
    <s v="Same"/>
    <n v="31.39"/>
    <n v="5"/>
    <n v="0.15928639694170119"/>
    <n v="1.5"/>
    <d v="1899-12-30T19:16:00"/>
    <d v="1899-12-30T19:47:00"/>
    <d v="1899-12-30T00:31:00"/>
    <n v="31.000000000000004"/>
    <s v="6621 Terrace Mills Lane"/>
    <m/>
    <x v="2"/>
    <x v="0"/>
    <x v="0"/>
    <s v="No"/>
  </r>
  <r>
    <n v="269"/>
    <x v="38"/>
    <s v="Friday"/>
    <s v="Different"/>
    <n v="31.07"/>
    <n v="6.93"/>
    <n v="0.22304473768908914"/>
    <n v="1.5"/>
    <d v="1899-12-30T16:46:00"/>
    <d v="1899-12-30T17:17:00"/>
    <d v="1899-12-30T00:31:00"/>
    <n v="31.000000000000004"/>
    <s v="11 Cyprus Point Court"/>
    <m/>
    <x v="0"/>
    <x v="1"/>
    <x v="0"/>
    <s v="No"/>
  </r>
  <r>
    <n v="270"/>
    <x v="39"/>
    <s v="Saturday"/>
    <s v="Different"/>
    <n v="40.49"/>
    <n v="5"/>
    <n v="0.12348728081007655"/>
    <n v="1.5"/>
    <d v="1899-12-30T17:24:00"/>
    <d v="1899-12-30T17:46:00"/>
    <d v="1899-12-30T00:22:00"/>
    <n v="22"/>
    <s v="6960 Sumner Street"/>
    <n v="110"/>
    <x v="3"/>
    <x v="0"/>
    <x v="1"/>
    <s v="No"/>
  </r>
  <r>
    <n v="271"/>
    <x v="39"/>
    <s v="Saturday"/>
    <s v="Same"/>
    <n v="24.03"/>
    <n v="6"/>
    <n v="0.24968789013732834"/>
    <n v="1.5"/>
    <d v="1899-12-30T18:30:00"/>
    <d v="1899-12-30T19:02:00"/>
    <d v="1899-12-30T00:32:00"/>
    <n v="32"/>
    <s v="5451 Balmoral Drive"/>
    <m/>
    <x v="0"/>
    <x v="0"/>
    <x v="0"/>
    <s v="No"/>
  </r>
  <r>
    <n v="272"/>
    <x v="39"/>
    <s v="Saturday"/>
    <s v="Same"/>
    <n v="58.4"/>
    <n v="10"/>
    <n v="0.17123287671232876"/>
    <n v="5"/>
    <d v="1899-12-30T18:32:00"/>
    <d v="1899-12-30T19:15:00"/>
    <d v="1899-12-30T00:43:00"/>
    <n v="43"/>
    <s v="7281 Shingle Mill Road"/>
    <m/>
    <x v="0"/>
    <x v="0"/>
    <x v="0"/>
    <s v="No"/>
  </r>
  <r>
    <n v="273"/>
    <x v="39"/>
    <s v="Saturday"/>
    <s v="Same"/>
    <n v="18.89"/>
    <n v="4.1100000000000003"/>
    <n v="0.21757543673901536"/>
    <n v="1.5"/>
    <d v="1899-12-30T18:34:00"/>
    <d v="1899-12-30T19:25:00"/>
    <d v="1899-12-30T00:51:00"/>
    <n v="51"/>
    <s v="6864 Massa Lane"/>
    <m/>
    <x v="0"/>
    <x v="0"/>
    <x v="0"/>
    <s v="No"/>
  </r>
  <r>
    <n v="274"/>
    <x v="39"/>
    <s v="Saturday"/>
    <s v="Same"/>
    <n v="42.38"/>
    <n v="10"/>
    <n v="0.23596035865974516"/>
    <n v="1.5"/>
    <d v="1899-12-30T19:45:00"/>
    <d v="1899-12-30T19:58:00"/>
    <d v="1899-12-30T00:13:00"/>
    <n v="13"/>
    <s v="5805 Granite Parkway"/>
    <m/>
    <x v="2"/>
    <x v="0"/>
    <x v="2"/>
    <s v="No"/>
  </r>
  <r>
    <n v="275"/>
    <x v="39"/>
    <s v="Saturday"/>
    <s v="Same"/>
    <n v="25.66"/>
    <n v="5.33"/>
    <n v="0.20771628994544036"/>
    <n v="1.5"/>
    <d v="1899-12-30T20:00:00"/>
    <d v="1899-12-30T20:21:00"/>
    <d v="1899-12-30T00:21:00"/>
    <n v="21"/>
    <s v="5716 Martin Road"/>
    <n v="2324"/>
    <x v="2"/>
    <x v="0"/>
    <x v="1"/>
    <s v="No"/>
  </r>
  <r>
    <n v="276"/>
    <x v="39"/>
    <s v="Saturday"/>
    <s v="Same"/>
    <n v="23.82"/>
    <n v="5"/>
    <n v="0.20990764063811923"/>
    <n v="1.5"/>
    <d v="1899-12-30T21:03:00"/>
    <d v="1899-12-30T21:19:00"/>
    <d v="1899-12-30T00:16:00"/>
    <n v="16"/>
    <s v="6853 North Dallas Parkway"/>
    <m/>
    <x v="2"/>
    <x v="0"/>
    <x v="2"/>
    <s v="No"/>
  </r>
  <r>
    <n v="277"/>
    <x v="40"/>
    <s v="Sunday"/>
    <s v="Different"/>
    <n v="48.39"/>
    <n v="5"/>
    <n v="0.10332713370531102"/>
    <n v="5"/>
    <d v="1899-12-30T16:34:00"/>
    <d v="1899-12-30T17:12:00"/>
    <d v="1899-12-30T00:38:00"/>
    <n v="38"/>
    <s v="6683 Stallion Ranch Road"/>
    <m/>
    <x v="0"/>
    <x v="0"/>
    <x v="0"/>
    <s v="No"/>
  </r>
  <r>
    <n v="278"/>
    <x v="40"/>
    <s v="Sunday"/>
    <s v="Same"/>
    <n v="58.83"/>
    <n v="8"/>
    <n v="0.135985041645419"/>
    <n v="1.5"/>
    <d v="1899-12-30T17:27:00"/>
    <d v="1899-12-30T17:55:00"/>
    <d v="1899-12-30T00:28:00"/>
    <n v="28"/>
    <s v="1658 Torrey Pines Lane"/>
    <m/>
    <x v="0"/>
    <x v="0"/>
    <x v="0"/>
    <s v="No"/>
  </r>
  <r>
    <n v="279"/>
    <x v="40"/>
    <s v="Sunday"/>
    <s v="Same"/>
    <n v="17.809999999999999"/>
    <n v="5"/>
    <n v="0.28074115665356542"/>
    <n v="5"/>
    <d v="1899-12-30T17:25:00"/>
    <d v="1899-12-30T18:13:00"/>
    <d v="1899-12-30T00:48:00"/>
    <n v="48"/>
    <s v="4057 Chevy Chase Lane"/>
    <m/>
    <x v="0"/>
    <x v="0"/>
    <x v="0"/>
    <s v="No"/>
  </r>
  <r>
    <n v="280"/>
    <x v="40"/>
    <s v="Sunday"/>
    <s v="Same"/>
    <n v="20.239999999999998"/>
    <n v="10"/>
    <n v="0.49407114624505932"/>
    <n v="1.5"/>
    <d v="1899-12-30T17:32:00"/>
    <d v="1899-12-30T18:22:00"/>
    <d v="1899-12-30T00:50:00"/>
    <n v="50"/>
    <s v="4388 Argyle Lane"/>
    <m/>
    <x v="0"/>
    <x v="0"/>
    <x v="0"/>
    <s v="No"/>
  </r>
  <r>
    <n v="281"/>
    <x v="40"/>
    <s v="Sunday"/>
    <s v="Same"/>
    <n v="27.55"/>
    <n v="5"/>
    <n v="0.18148820326678766"/>
    <n v="5"/>
    <d v="1899-12-30T18:09:00"/>
    <d v="1899-12-30T18:56:00"/>
    <d v="1899-12-30T00:47:00"/>
    <n v="47.000000000000007"/>
    <s v="664 Hobie Point Drive"/>
    <m/>
    <x v="3"/>
    <x v="0"/>
    <x v="0"/>
    <s v="No"/>
  </r>
  <r>
    <n v="282"/>
    <x v="40"/>
    <s v="Sunday"/>
    <s v="Same"/>
    <n v="38.65"/>
    <n v="10.35"/>
    <n v="0.26778783958602848"/>
    <n v="1.5"/>
    <d v="1899-12-30T19:16:00"/>
    <d v="1899-12-30T19:53:00"/>
    <d v="1899-12-30T00:37:00"/>
    <n v="37"/>
    <s v="10709 Promise Land Drive"/>
    <m/>
    <x v="0"/>
    <x v="0"/>
    <x v="0"/>
    <s v="No"/>
  </r>
  <r>
    <n v="283"/>
    <x v="40"/>
    <s v="Sunday"/>
    <s v="Same"/>
    <n v="32.950000000000003"/>
    <n v="2"/>
    <n v="6.0698027314112286E-2"/>
    <n v="1.5"/>
    <d v="1899-12-30T19:19:00"/>
    <d v="1899-12-30T20:19:00"/>
    <d v="1899-12-30T01:00:00"/>
    <n v="60"/>
    <s v="10718 Dry Creek Lane"/>
    <m/>
    <x v="0"/>
    <x v="0"/>
    <x v="0"/>
    <s v="No"/>
  </r>
  <r>
    <n v="284"/>
    <x v="40"/>
    <s v="Sunday"/>
    <s v="Same"/>
    <n v="24.84"/>
    <n v="5"/>
    <n v="0.20128824476650564"/>
    <n v="1.5"/>
    <d v="1899-12-30T19:28:00"/>
    <d v="1899-12-30T19:59:00"/>
    <d v="1899-12-30T00:31:00"/>
    <n v="31.000000000000004"/>
    <s v="11066 Clearstream Lane"/>
    <m/>
    <x v="0"/>
    <x v="0"/>
    <x v="0"/>
    <s v="No"/>
  </r>
  <r>
    <n v="285"/>
    <x v="40"/>
    <s v="Sunday"/>
    <s v="Same"/>
    <n v="18.350000000000001"/>
    <n v="6"/>
    <n v="0.32697547683923706"/>
    <n v="1.5"/>
    <d v="1899-12-30T20:22:00"/>
    <d v="1899-12-30T20:42:00"/>
    <d v="1899-12-30T00:20:00"/>
    <n v="20"/>
    <s v="4002 Winding Way"/>
    <m/>
    <x v="0"/>
    <x v="0"/>
    <x v="0"/>
    <s v="No"/>
  </r>
  <r>
    <n v="286"/>
    <x v="40"/>
    <s v="Sunday"/>
    <s v="Same"/>
    <n v="13.48"/>
    <n v="8.52"/>
    <n v="0.63204747774480707"/>
    <n v="1.5"/>
    <d v="1899-12-30T21:15:00"/>
    <d v="1899-12-30T21:28:00"/>
    <d v="1899-12-30T00:13:00"/>
    <n v="13"/>
    <s v="2356 Chelsea Drive"/>
    <m/>
    <x v="0"/>
    <x v="0"/>
    <x v="0"/>
    <s v="No"/>
  </r>
  <r>
    <n v="287"/>
    <x v="41"/>
    <s v="Friday"/>
    <s v="Different"/>
    <n v="230.25"/>
    <n v="30.75"/>
    <n v="0.13355048859934854"/>
    <n v="1.5"/>
    <d v="1899-12-30T17:30:00"/>
    <d v="1899-12-30T17:30:00"/>
    <d v="1899-12-30T00:00:00"/>
    <n v="0"/>
    <s v="5601 Granite Parkway"/>
    <n v="400"/>
    <x v="2"/>
    <x v="0"/>
    <x v="3"/>
    <s v="Yes"/>
  </r>
  <r>
    <n v="288"/>
    <x v="41"/>
    <s v="Friday"/>
    <s v="Same"/>
    <n v="35.56"/>
    <n v="4"/>
    <n v="0.11248593925759279"/>
    <n v="7"/>
    <d v="1899-12-30T17:58:00"/>
    <d v="1899-12-30T18:43:00"/>
    <d v="1899-12-30T00:45:00"/>
    <n v="45"/>
    <s v="13000 Railhead Court"/>
    <m/>
    <x v="0"/>
    <x v="0"/>
    <x v="0"/>
    <s v="No"/>
  </r>
  <r>
    <n v="289"/>
    <x v="41"/>
    <s v="Friday"/>
    <s v="Same"/>
    <n v="15.16"/>
    <n v="3.84"/>
    <n v="0.25329815303430075"/>
    <n v="1.5"/>
    <d v="1899-12-30T18:10:00"/>
    <d v="1899-12-30T19:03:00"/>
    <d v="1899-12-30T00:53:00"/>
    <n v="53"/>
    <s v="4460 Shamrock Drive"/>
    <m/>
    <x v="0"/>
    <x v="0"/>
    <x v="0"/>
    <s v="No"/>
  </r>
  <r>
    <n v="290"/>
    <x v="41"/>
    <s v="Friday"/>
    <s v="Same"/>
    <n v="30.2"/>
    <n v="5"/>
    <n v="0.16556291390728478"/>
    <n v="1.5"/>
    <d v="1899-12-30T18:59:00"/>
    <d v="1899-12-30T19:32:00"/>
    <d v="1899-12-30T00:33:00"/>
    <n v="33"/>
    <s v="3600 Crownhill Drive"/>
    <m/>
    <x v="2"/>
    <x v="0"/>
    <x v="0"/>
    <s v="No"/>
  </r>
  <r>
    <n v="291"/>
    <x v="41"/>
    <s v="Friday"/>
    <s v="Same"/>
    <n v="18.399999999999999"/>
    <n v="5"/>
    <n v="0.27173913043478265"/>
    <n v="1.5"/>
    <d v="1899-12-30T19:40:00"/>
    <d v="1899-12-30T20:03:00"/>
    <d v="1899-12-30T00:23:00"/>
    <n v="23.000000000000004"/>
    <s v="4169 Squaw Creek"/>
    <m/>
    <x v="0"/>
    <x v="0"/>
    <x v="0"/>
    <s v="No"/>
  </r>
  <r>
    <n v="292"/>
    <x v="41"/>
    <s v="Friday"/>
    <s v="Same"/>
    <n v="29.77"/>
    <n v="5"/>
    <n v="0.16795431642593214"/>
    <n v="1.5"/>
    <d v="1899-12-30T20:19:00"/>
    <d v="1899-12-30T20:43:00"/>
    <d v="1899-12-30T00:24:00"/>
    <n v="24"/>
    <s v="7500 Parkwood Blvd"/>
    <n v="337"/>
    <x v="2"/>
    <x v="0"/>
    <x v="2"/>
    <s v="No"/>
  </r>
  <r>
    <n v="293"/>
    <x v="42"/>
    <s v="Saturday"/>
    <s v="Different"/>
    <n v="31.88"/>
    <n v="2"/>
    <n v="6.2735257214554585E-2"/>
    <n v="1.5"/>
    <d v="1899-12-30T17:18:00"/>
    <d v="1899-12-30T17:43:00"/>
    <d v="1899-12-30T00:25:00"/>
    <n v="25"/>
    <s v="10912 Promise Land Drive"/>
    <m/>
    <x v="0"/>
    <x v="0"/>
    <x v="0"/>
    <s v="No"/>
  </r>
  <r>
    <n v="294"/>
    <x v="42"/>
    <s v="Saturday"/>
    <s v="Same"/>
    <n v="24.9"/>
    <n v="7"/>
    <n v="0.28112449799196787"/>
    <n v="1.5"/>
    <d v="1899-12-30T18:33:00"/>
    <d v="1899-12-30T19:05:00"/>
    <d v="1899-12-30T00:32:00"/>
    <n v="32"/>
    <s v="4537 Hitching Post Lane"/>
    <m/>
    <x v="2"/>
    <x v="0"/>
    <x v="0"/>
    <s v="No"/>
  </r>
  <r>
    <n v="295"/>
    <x v="42"/>
    <s v="Saturday"/>
    <s v="Same"/>
    <n v="31.39"/>
    <n v="6"/>
    <n v="0.19114367633004142"/>
    <n v="1.5"/>
    <d v="1899-12-30T19:37:00"/>
    <d v="1899-12-30T20:14:00"/>
    <d v="1899-12-30T00:37:00"/>
    <n v="37"/>
    <s v="5444 TX-121"/>
    <n v="240"/>
    <x v="0"/>
    <x v="0"/>
    <x v="2"/>
    <s v="No"/>
  </r>
  <r>
    <n v="296"/>
    <x v="42"/>
    <s v="Saturday"/>
    <s v="Same"/>
    <n v="28.36"/>
    <n v="5"/>
    <n v="0.1763046544428773"/>
    <n v="1.5"/>
    <d v="1899-12-30T19:44:00"/>
    <d v="1899-12-30T20:35:00"/>
    <d v="1899-12-30T00:51:00"/>
    <n v="51"/>
    <s v="5765 Bozeman Drive"/>
    <n v="3333"/>
    <x v="2"/>
    <x v="0"/>
    <x v="1"/>
    <s v="No"/>
  </r>
  <r>
    <n v="297"/>
    <x v="43"/>
    <s v="Sunday"/>
    <s v="Different"/>
    <n v="74.58"/>
    <n v="10"/>
    <n v="0.13408420488066505"/>
    <n v="5"/>
    <d v="1899-12-30T16:48:00"/>
    <d v="1899-12-30T17:23:00"/>
    <d v="1899-12-30T00:35:00"/>
    <n v="35"/>
    <s v="4816 Ray Roberts Drive"/>
    <m/>
    <x v="0"/>
    <x v="0"/>
    <x v="0"/>
    <s v="No"/>
  </r>
  <r>
    <n v="298"/>
    <x v="43"/>
    <s v="Sunday"/>
    <s v="Same"/>
    <n v="25.66"/>
    <n v="5.34"/>
    <n v="0.20810600155884645"/>
    <n v="1.5"/>
    <d v="1899-12-30T17:44:00"/>
    <d v="1899-12-30T18:30:00"/>
    <d v="1899-12-30T00:46:00"/>
    <n v="46.000000000000007"/>
    <s v="4529 Druid Hills Drive"/>
    <m/>
    <x v="0"/>
    <x v="0"/>
    <x v="0"/>
    <s v="No"/>
  </r>
  <r>
    <n v="299"/>
    <x v="43"/>
    <s v="Sunday"/>
    <s v="Same"/>
    <n v="25.66"/>
    <n v="5"/>
    <n v="0.19485580670303976"/>
    <n v="1.5"/>
    <d v="1899-12-30T17:57:00"/>
    <d v="1899-12-30T18:38:00"/>
    <d v="1899-12-30T00:41:00"/>
    <n v="41"/>
    <s v="3419 United Lane"/>
    <m/>
    <x v="0"/>
    <x v="4"/>
    <x v="0"/>
    <s v="No"/>
  </r>
  <r>
    <n v="300"/>
    <x v="43"/>
    <s v="Sunday"/>
    <s v="Same"/>
    <n v="54.13"/>
    <n v="5"/>
    <n v="9.2370219841123216E-2"/>
    <n v="1.5"/>
    <d v="1899-12-30T18:02:00"/>
    <d v="1899-12-30T18:48:00"/>
    <d v="1899-12-30T00:46:00"/>
    <n v="46.000000000000007"/>
    <s v="4840 Heritage Oaks Drive"/>
    <m/>
    <x v="0"/>
    <x v="2"/>
    <x v="0"/>
    <s v="No"/>
  </r>
  <r>
    <n v="301"/>
    <x v="43"/>
    <s v="Sunday"/>
    <s v="Same"/>
    <n v="20.51"/>
    <n v="4"/>
    <n v="0.19502681618722573"/>
    <n v="1.5"/>
    <d v="1899-12-30T18:52:00"/>
    <d v="1899-12-30T19:24:00"/>
    <d v="1899-12-30T00:32:00"/>
    <n v="32"/>
    <s v="9100 Independence Parkway"/>
    <n v="204"/>
    <x v="2"/>
    <x v="0"/>
    <x v="1"/>
    <s v="No"/>
  </r>
  <r>
    <n v="302"/>
    <x v="43"/>
    <s v="Sunday"/>
    <s v="Same"/>
    <n v="24.84"/>
    <n v="4"/>
    <n v="0.1610305958132045"/>
    <n v="1.5"/>
    <d v="1899-12-30T20:03:00"/>
    <d v="1899-12-30T20:37:00"/>
    <d v="1899-12-30T00:34:00"/>
    <n v="34"/>
    <s v="7997 Wade Blvd"/>
    <n v="1013"/>
    <x v="0"/>
    <x v="0"/>
    <x v="1"/>
    <s v="No"/>
  </r>
  <r>
    <n v="303"/>
    <x v="43"/>
    <s v="Sunday"/>
    <s v="Same"/>
    <n v="18.62"/>
    <n v="4"/>
    <n v="0.21482277121374865"/>
    <n v="1.5"/>
    <d v="1899-12-30T20:05:00"/>
    <d v="1899-12-30T20:47:00"/>
    <d v="1899-12-30T00:42:00"/>
    <n v="42"/>
    <s v="11066 Clearstream Lane"/>
    <m/>
    <x v="0"/>
    <x v="0"/>
    <x v="0"/>
    <s v="No"/>
  </r>
  <r>
    <n v="304"/>
    <x v="43"/>
    <s v="Sunday"/>
    <s v="Same"/>
    <n v="43.25"/>
    <n v="5"/>
    <n v="0.11560693641618497"/>
    <n v="1.5"/>
    <d v="1899-12-30T21:27:00"/>
    <d v="1899-12-30T21:51:00"/>
    <d v="1899-12-30T00:24:00"/>
    <n v="24"/>
    <s v="5745 Bozeman Drive"/>
    <n v="8372"/>
    <x v="2"/>
    <x v="0"/>
    <x v="1"/>
    <s v="No"/>
  </r>
  <r>
    <n v="305"/>
    <x v="44"/>
    <s v="Sunday"/>
    <s v="Different"/>
    <n v="34.64"/>
    <n v="10"/>
    <n v="0.28868360277136257"/>
    <n v="1.5"/>
    <d v="1899-12-30T16:20:00"/>
    <d v="1899-12-30T17:05:00"/>
    <d v="1899-12-30T00:45:00"/>
    <n v="45"/>
    <s v="6805 Lebanon Road"/>
    <n v="1335"/>
    <x v="0"/>
    <x v="0"/>
    <x v="1"/>
    <s v="No"/>
  </r>
  <r>
    <n v="306"/>
    <x v="44"/>
    <s v="Sunday"/>
    <s v="Same"/>
    <n v="43.73"/>
    <n v="4"/>
    <n v="9.1470386462382813E-2"/>
    <n v="1.5"/>
    <d v="1899-12-30T17:30:00"/>
    <d v="1899-12-30T17:52:00"/>
    <d v="1899-12-30T00:22:00"/>
    <n v="22"/>
    <s v="5909 Louisville Drive"/>
    <m/>
    <x v="0"/>
    <x v="0"/>
    <x v="0"/>
    <s v="No"/>
  </r>
  <r>
    <n v="307"/>
    <x v="44"/>
    <s v="Sunday"/>
    <s v="Same"/>
    <n v="29.17"/>
    <n v="3"/>
    <n v="0.10284538909838875"/>
    <n v="1.5"/>
    <d v="1899-12-30T18:04:00"/>
    <d v="1899-12-30T18:36:00"/>
    <d v="1899-12-30T00:32:00"/>
    <n v="32"/>
    <s v="3229 Edwards Drive"/>
    <m/>
    <x v="2"/>
    <x v="0"/>
    <x v="0"/>
    <s v="No"/>
  </r>
  <r>
    <n v="308"/>
    <x v="44"/>
    <s v="Sunday"/>
    <s v="Same"/>
    <n v="32.75"/>
    <n v="5"/>
    <n v="0.15267175572519084"/>
    <n v="1.5"/>
    <d v="1899-12-30T18:48:00"/>
    <d v="1899-12-30T19:08:00"/>
    <d v="1899-12-30T00:20:00"/>
    <n v="20"/>
    <s v="10013 Ashmont Drive"/>
    <m/>
    <x v="0"/>
    <x v="0"/>
    <x v="0"/>
    <s v="No"/>
  </r>
  <r>
    <n v="309"/>
    <x v="44"/>
    <s v="Sunday"/>
    <s v="Same"/>
    <n v="36.43"/>
    <n v="7"/>
    <n v="0.19214932747735383"/>
    <n v="1.5"/>
    <d v="1899-12-30T19:05:00"/>
    <d v="1899-12-30T19:38:00"/>
    <d v="1899-12-30T00:33:00"/>
    <n v="33"/>
    <s v="11204 New Orleans Drive"/>
    <m/>
    <x v="0"/>
    <x v="0"/>
    <x v="0"/>
    <s v="No"/>
  </r>
  <r>
    <n v="310"/>
    <x v="44"/>
    <s v="Sunday"/>
    <s v="Same"/>
    <n v="43.25"/>
    <n v="11.75"/>
    <n v="0.27167630057803466"/>
    <n v="1.5"/>
    <d v="1899-12-30T19:58:00"/>
    <d v="1899-12-30T20:26:00"/>
    <d v="1899-12-30T00:28:00"/>
    <n v="28"/>
    <s v="7600 John Q Hammons Blvd"/>
    <n v="1107"/>
    <x v="0"/>
    <x v="0"/>
    <x v="2"/>
    <s v="No"/>
  </r>
  <r>
    <n v="311"/>
    <x v="44"/>
    <s v="Sunday"/>
    <s v="Same"/>
    <n v="55.69"/>
    <n v="8"/>
    <n v="0.14365236128568865"/>
    <n v="7"/>
    <d v="1899-12-30T19:54:00"/>
    <d v="1899-12-30T20:46:00"/>
    <d v="1899-12-30T00:52:00"/>
    <n v="52"/>
    <s v="14247 Santa Ann Street"/>
    <m/>
    <x v="0"/>
    <x v="0"/>
    <x v="0"/>
    <s v="No"/>
  </r>
  <r>
    <n v="312"/>
    <x v="44"/>
    <s v="Sunday"/>
    <s v="Same"/>
    <n v="34.32"/>
    <n v="10"/>
    <n v="0.29137529137529139"/>
    <n v="1.5"/>
    <d v="1899-12-30T21:03:00"/>
    <d v="1899-12-30T21:41:00"/>
    <d v="1899-12-30T00:38:00"/>
    <n v="38"/>
    <s v="2138 Kennedy Drive"/>
    <m/>
    <x v="0"/>
    <x v="0"/>
    <x v="0"/>
    <s v="No"/>
  </r>
  <r>
    <n v="313"/>
    <x v="44"/>
    <s v="Sunday"/>
    <s v="Same"/>
    <n v="24.03"/>
    <n v="4.97"/>
    <n v="0.20682480233042028"/>
    <n v="7"/>
    <d v="1899-12-30T21:12:00"/>
    <d v="1899-12-30T21:59:00"/>
    <d v="1899-12-30T00:47:00"/>
    <n v="47.000000000000007"/>
    <s v="12447 Hollister Drive"/>
    <m/>
    <x v="0"/>
    <x v="0"/>
    <x v="0"/>
    <s v="No"/>
  </r>
  <r>
    <n v="314"/>
    <x v="44"/>
    <s v="Sunday"/>
    <s v="Same"/>
    <n v="36.159999999999997"/>
    <n v="5.84"/>
    <n v="0.16150442477876106"/>
    <n v="1.5"/>
    <d v="1899-12-30T21:47:00"/>
    <d v="1899-12-30T22:38:00"/>
    <d v="1899-12-30T00:51:00"/>
    <n v="51"/>
    <s v="8500 Forest Highlands Drive"/>
    <m/>
    <x v="2"/>
    <x v="0"/>
    <x v="0"/>
    <s v="No"/>
  </r>
  <r>
    <n v="315"/>
    <x v="45"/>
    <s v="Friday"/>
    <s v="Different"/>
    <n v="19.43"/>
    <n v="6"/>
    <n v="0.30880082346886256"/>
    <n v="1.5"/>
    <d v="1899-12-30T17:32:00"/>
    <d v="1899-12-30T17:59:00"/>
    <d v="1899-12-30T00:27:00"/>
    <n v="26.999999999999996"/>
    <s v="4672 Parma Lane"/>
    <m/>
    <x v="0"/>
    <x v="0"/>
    <x v="0"/>
    <s v="No"/>
  </r>
  <r>
    <n v="316"/>
    <x v="45"/>
    <s v="Friday"/>
    <s v="Same"/>
    <n v="32.75"/>
    <n v="5"/>
    <n v="0.15267175572519084"/>
    <n v="1.5"/>
    <d v="1899-12-30T18:16:00"/>
    <d v="1899-12-30T18:50:00"/>
    <d v="1899-12-30T00:34:00"/>
    <n v="34"/>
    <s v="2338 Chelsea Drive"/>
    <m/>
    <x v="0"/>
    <x v="0"/>
    <x v="0"/>
    <s v="No"/>
  </r>
  <r>
    <n v="317"/>
    <x v="45"/>
    <s v="Friday"/>
    <s v="Same"/>
    <n v="40.54"/>
    <n v="5"/>
    <n v="0.123334977799704"/>
    <n v="1.5"/>
    <d v="1899-12-30T18:22:00"/>
    <d v="1899-12-30T19:00:00"/>
    <d v="1899-12-30T00:38:00"/>
    <n v="38"/>
    <s v="105 Myers Avenue"/>
    <m/>
    <x v="0"/>
    <x v="0"/>
    <x v="0"/>
    <s v="No"/>
  </r>
  <r>
    <n v="318"/>
    <x v="45"/>
    <s v="Friday"/>
    <s v="Same"/>
    <n v="64.84"/>
    <n v="12"/>
    <n v="0.18507094386181369"/>
    <n v="1.5"/>
    <d v="1899-12-30T18:24:00"/>
    <d v="1899-12-30T19:17:00"/>
    <d v="1899-12-30T00:53:00"/>
    <n v="53"/>
    <s v="5917 Orchard Park Drive"/>
    <m/>
    <x v="0"/>
    <x v="2"/>
    <x v="0"/>
    <s v="No"/>
  </r>
  <r>
    <n v="319"/>
    <x v="45"/>
    <s v="Friday"/>
    <s v="Same"/>
    <n v="109.87"/>
    <n v="10.130000000000001"/>
    <n v="9.2199872576681538E-2"/>
    <n v="5"/>
    <d v="1899-12-30T18:14:00"/>
    <d v="1899-12-30T19:30:00"/>
    <d v="1899-12-30T01:16:00"/>
    <n v="76"/>
    <s v="1488 Heather Brook Drive"/>
    <m/>
    <x v="0"/>
    <x v="0"/>
    <x v="0"/>
    <s v="No"/>
  </r>
  <r>
    <n v="320"/>
    <x v="45"/>
    <s v="Friday"/>
    <s v="Same"/>
    <n v="37.83"/>
    <n v="5"/>
    <n v="0.13217023526301877"/>
    <n v="1.5"/>
    <d v="1899-12-30T19:29:00"/>
    <d v="1899-12-30T20:12:00"/>
    <d v="1899-12-30T00:43:00"/>
    <n v="43"/>
    <s v="3600 Crownhill Drive"/>
    <m/>
    <x v="2"/>
    <x v="0"/>
    <x v="0"/>
    <s v="No"/>
  </r>
  <r>
    <n v="321"/>
    <x v="45"/>
    <s v="Friday"/>
    <s v="Same"/>
    <n v="19.489999999999998"/>
    <n v="10.51"/>
    <n v="0.53925089789635716"/>
    <n v="1.5"/>
    <d v="1899-12-30T20:24:00"/>
    <d v="1899-12-30T20:39:00"/>
    <d v="1899-12-30T00:15:00"/>
    <n v="15"/>
    <s v="2356 Chelsea Drive"/>
    <m/>
    <x v="0"/>
    <x v="0"/>
    <x v="0"/>
    <s v="No"/>
  </r>
  <r>
    <n v="322"/>
    <x v="45"/>
    <s v="Friday"/>
    <s v="Same"/>
    <n v="46.71"/>
    <n v="8"/>
    <n v="0.17126953543138515"/>
    <n v="1.5"/>
    <d v="1899-12-30T20:07:00"/>
    <d v="1899-12-30T20:48:00"/>
    <d v="1899-12-30T00:41:00"/>
    <n v="41"/>
    <s v="5783 Versailles Avenue"/>
    <m/>
    <x v="0"/>
    <x v="3"/>
    <x v="0"/>
    <s v="No"/>
  </r>
  <r>
    <n v="323"/>
    <x v="45"/>
    <s v="Friday"/>
    <s v="Same"/>
    <n v="23.76"/>
    <n v="20"/>
    <n v="0.84175084175084169"/>
    <n v="5"/>
    <d v="1899-12-30T20:02:00"/>
    <d v="1899-12-30T21:06:00"/>
    <d v="1899-12-30T01:04:00"/>
    <n v="64"/>
    <s v="9822 Ranchero Drive"/>
    <m/>
    <x v="0"/>
    <x v="0"/>
    <x v="0"/>
    <s v="No"/>
  </r>
  <r>
    <n v="324"/>
    <x v="46"/>
    <s v="Saturday"/>
    <s v="Different"/>
    <n v="203.15"/>
    <n v="25"/>
    <n v="0.12306177701206004"/>
    <n v="7"/>
    <d v="1899-12-30T17:52:00"/>
    <d v="1899-12-30T18:30:00"/>
    <d v="1899-12-30T00:38:00"/>
    <n v="38"/>
    <s v="11956 Bamberg Lane"/>
    <m/>
    <x v="0"/>
    <x v="0"/>
    <x v="0"/>
    <s v="No"/>
  </r>
  <r>
    <n v="325"/>
    <x v="46"/>
    <s v="Saturday"/>
    <s v="Same"/>
    <n v="28.09"/>
    <n v="10"/>
    <n v="0.35599857600569595"/>
    <n v="1.5"/>
    <d v="1899-12-30T18:59:00"/>
    <d v="1899-12-30T19:43:00"/>
    <d v="1899-12-30T00:44:00"/>
    <n v="44"/>
    <s v="9209 Warm Springs Circle"/>
    <m/>
    <x v="2"/>
    <x v="0"/>
    <x v="0"/>
    <s v="No"/>
  </r>
  <r>
    <n v="326"/>
    <x v="46"/>
    <s v="Saturday"/>
    <s v="Same"/>
    <n v="43.52"/>
    <n v="8"/>
    <n v="0.18382352941176469"/>
    <n v="1.5"/>
    <d v="1899-12-30T19:48:00"/>
    <d v="1899-12-30T20:24:00"/>
    <d v="1899-12-30T00:36:00"/>
    <n v="36"/>
    <s v="6 Southern Hills Court"/>
    <m/>
    <x v="0"/>
    <x v="1"/>
    <x v="0"/>
    <s v="No"/>
  </r>
  <r>
    <n v="327"/>
    <x v="46"/>
    <s v="Saturday"/>
    <s v="Same"/>
    <n v="65.44"/>
    <n v="6.56"/>
    <n v="0.10024449877750612"/>
    <n v="5"/>
    <d v="1899-12-30T19:37:00"/>
    <d v="1899-12-30T20:38:00"/>
    <d v="1899-12-30T01:01:00"/>
    <n v="61"/>
    <s v="7989 Bishop Drive"/>
    <m/>
    <x v="0"/>
    <x v="0"/>
    <x v="0"/>
    <s v="No"/>
  </r>
  <r>
    <n v="328"/>
    <x v="46"/>
    <s v="Saturday"/>
    <s v="Same"/>
    <n v="59.16"/>
    <n v="8"/>
    <n v="0.13522650439486139"/>
    <n v="1.5"/>
    <d v="1899-12-30T19:56:00"/>
    <d v="1899-12-30T20:54:00"/>
    <d v="1899-12-30T00:58:00"/>
    <n v="58.000000000000007"/>
    <s v="7980 Canal Street"/>
    <m/>
    <x v="0"/>
    <x v="0"/>
    <x v="1"/>
    <s v="No"/>
  </r>
  <r>
    <n v="329"/>
    <x v="46"/>
    <s v="Saturday"/>
    <s v="Same"/>
    <n v="28.9"/>
    <n v="5.0999999999999996"/>
    <n v="0.1764705882352941"/>
    <n v="1.5"/>
    <d v="1899-12-30T21:31:00"/>
    <d v="1899-12-30T21:53:00"/>
    <d v="1899-12-30T00:22:00"/>
    <n v="22"/>
    <s v="7550 Gaylord Parkway"/>
    <m/>
    <x v="0"/>
    <x v="0"/>
    <x v="2"/>
    <s v="No"/>
  </r>
  <r>
    <n v="330"/>
    <x v="47"/>
    <s v="Sunday"/>
    <s v="Different"/>
    <n v="22.41"/>
    <n v="3"/>
    <n v="0.13386880856760375"/>
    <n v="5"/>
    <d v="1899-12-30T16:25:00"/>
    <d v="1899-12-30T17:00:00"/>
    <d v="1899-12-30T00:35:00"/>
    <n v="35"/>
    <s v="9611 Custer Road"/>
    <n v="2116"/>
    <x v="2"/>
    <x v="0"/>
    <x v="1"/>
    <s v="No"/>
  </r>
  <r>
    <n v="331"/>
    <x v="47"/>
    <s v="Sunday"/>
    <s v="Same"/>
    <n v="34.64"/>
    <n v="4"/>
    <n v="0.11547344110854503"/>
    <n v="1.5"/>
    <d v="1899-12-30T17:41:00"/>
    <d v="1899-12-30T18:15:00"/>
    <d v="1899-12-30T00:34:00"/>
    <n v="34"/>
    <s v="6848 Regello Drive"/>
    <m/>
    <x v="0"/>
    <x v="0"/>
    <x v="0"/>
    <s v="No"/>
  </r>
  <r>
    <n v="332"/>
    <x v="47"/>
    <s v="Sunday"/>
    <s v="Same"/>
    <n v="29.23"/>
    <n v="3"/>
    <n v="0.10263427984946973"/>
    <n v="1.5"/>
    <d v="1899-12-30T17:43:00"/>
    <d v="1899-12-30T18:22:00"/>
    <d v="1899-12-30T00:39:00"/>
    <n v="39"/>
    <s v="409 Rosehill Lane"/>
    <n v="409"/>
    <x v="0"/>
    <x v="0"/>
    <x v="1"/>
    <s v="No"/>
  </r>
  <r>
    <n v="333"/>
    <x v="47"/>
    <s v="Sunday"/>
    <s v="Same"/>
    <n v="80.97"/>
    <n v="7"/>
    <n v="8.6451772261331356E-2"/>
    <n v="5"/>
    <d v="1899-12-30T17:45:00"/>
    <d v="1899-12-30T18:32:00"/>
    <d v="1899-12-30T00:47:00"/>
    <n v="47.000000000000007"/>
    <s v="5694 Highflyer Hills Trail"/>
    <m/>
    <x v="0"/>
    <x v="0"/>
    <x v="0"/>
    <s v="No"/>
  </r>
  <r>
    <n v="334"/>
    <x v="47"/>
    <s v="Sunday"/>
    <s v="Same"/>
    <n v="44.38"/>
    <n v="10"/>
    <n v="0.22532672374943666"/>
    <n v="1.5"/>
    <d v="1899-12-30T18:26:00"/>
    <d v="1899-12-30T19:12:00"/>
    <d v="1899-12-30T00:46:00"/>
    <n v="46.000000000000007"/>
    <s v="11264 Clover Knoll Drive"/>
    <m/>
    <x v="0"/>
    <x v="0"/>
    <x v="0"/>
    <s v="No"/>
  </r>
  <r>
    <n v="335"/>
    <x v="47"/>
    <s v="Sunday"/>
    <s v="Same"/>
    <n v="33.229999999999997"/>
    <n v="5"/>
    <n v="0.15046644598254591"/>
    <n v="1.5"/>
    <d v="1899-12-30T18:55:00"/>
    <d v="1899-12-30T19:48:00"/>
    <d v="1899-12-30T00:53:00"/>
    <n v="53"/>
    <s v="4280 Wellesley Drive"/>
    <m/>
    <x v="0"/>
    <x v="0"/>
    <x v="0"/>
    <s v="No"/>
  </r>
  <r>
    <n v="336"/>
    <x v="47"/>
    <s v="Sunday"/>
    <s v="Same"/>
    <n v="23.82"/>
    <n v="5"/>
    <n v="0.20990764063811923"/>
    <n v="1.5"/>
    <d v="1899-12-30T19:02:00"/>
    <d v="1899-12-30T19:58:00"/>
    <d v="1899-12-30T00:56:00"/>
    <n v="56"/>
    <s v="6706 Livorno Lane"/>
    <m/>
    <x v="0"/>
    <x v="0"/>
    <x v="0"/>
    <s v="No"/>
  </r>
  <r>
    <n v="337"/>
    <x v="47"/>
    <s v="Sunday"/>
    <s v="Same"/>
    <n v="19.7"/>
    <n v="5.3"/>
    <n v="0.26903553299492383"/>
    <n v="1.5"/>
    <d v="1899-12-30T19:01:00"/>
    <d v="1899-12-30T20:06:00"/>
    <d v="1899-12-30T01:05:00"/>
    <n v="65"/>
    <s v="4104 Navarro Way"/>
    <m/>
    <x v="0"/>
    <x v="0"/>
    <x v="0"/>
    <s v="No"/>
  </r>
  <r>
    <n v="338"/>
    <x v="47"/>
    <s v="Sunday"/>
    <s v="Same"/>
    <n v="41.03"/>
    <n v="8"/>
    <n v="0.1949792834511333"/>
    <n v="5"/>
    <d v="1899-12-30T19:04:00"/>
    <d v="1899-12-30T20:17:00"/>
    <d v="1899-12-30T01:13:00"/>
    <n v="73"/>
    <s v="6334 Pitchfork Ranch Road"/>
    <m/>
    <x v="0"/>
    <x v="0"/>
    <x v="0"/>
    <s v="No"/>
  </r>
  <r>
    <n v="339"/>
    <x v="47"/>
    <s v="Sunday"/>
    <s v="Same"/>
    <n v="18.89"/>
    <n v="4"/>
    <n v="0.21175224986765484"/>
    <n v="5"/>
    <d v="1899-12-30T20:39:00"/>
    <d v="1899-12-30T21:07:00"/>
    <d v="1899-12-30T00:28:00"/>
    <n v="28"/>
    <s v="9100 Independence Parkway"/>
    <n v="204"/>
    <x v="2"/>
    <x v="0"/>
    <x v="1"/>
    <s v="No"/>
  </r>
  <r>
    <n v="340"/>
    <x v="48"/>
    <s v="Friday"/>
    <s v="Different"/>
    <n v="37.29"/>
    <n v="10"/>
    <n v="0.26816840976133011"/>
    <n v="1.5"/>
    <d v="1899-12-30T17:53:00"/>
    <d v="1899-12-30T18:15:00"/>
    <d v="1899-12-30T00:22:00"/>
    <n v="22"/>
    <s v="5400 Widgeon Way"/>
    <m/>
    <x v="0"/>
    <x v="2"/>
    <x v="0"/>
    <s v="No"/>
  </r>
  <r>
    <n v="341"/>
    <x v="48"/>
    <s v="Friday"/>
    <s v="Same"/>
    <n v="47.79"/>
    <n v="11"/>
    <n v="0.23017367650136011"/>
    <n v="1.5"/>
    <d v="1899-12-30T17:42:00"/>
    <d v="1899-12-30T18:23:00"/>
    <d v="1899-12-30T00:41:00"/>
    <n v="41"/>
    <s v="4880 Heritage Oaks Drive"/>
    <m/>
    <x v="0"/>
    <x v="2"/>
    <x v="0"/>
    <s v="No"/>
  </r>
  <r>
    <n v="342"/>
    <x v="48"/>
    <s v="Friday"/>
    <s v="Same"/>
    <n v="18.62"/>
    <n v="5"/>
    <n v="0.26852846401718583"/>
    <n v="1.5"/>
    <d v="1899-12-30T17:54:00"/>
    <d v="1899-12-30T18:34:00"/>
    <d v="1899-12-30T00:40:00"/>
    <n v="40"/>
    <s v="1649 Morris Lane"/>
    <m/>
    <x v="0"/>
    <x v="0"/>
    <x v="0"/>
    <s v="No"/>
  </r>
  <r>
    <n v="343"/>
    <x v="48"/>
    <s v="Friday"/>
    <s v="Same"/>
    <n v="34.32"/>
    <n v="4"/>
    <n v="0.11655011655011654"/>
    <n v="1.5"/>
    <d v="1899-12-30T18:56:00"/>
    <d v="1899-12-30T19:19:00"/>
    <d v="1899-12-30T00:23:00"/>
    <n v="23.000000000000004"/>
    <s v="3153 Hampshire Court"/>
    <m/>
    <x v="0"/>
    <x v="1"/>
    <x v="0"/>
    <s v="No"/>
  </r>
  <r>
    <n v="344"/>
    <x v="48"/>
    <s v="Friday"/>
    <s v="Same"/>
    <n v="36.479999999999997"/>
    <n v="6.52"/>
    <n v="0.1787280701754386"/>
    <n v="5"/>
    <d v="1899-12-30T18:41:00"/>
    <d v="1899-12-30T19:34:00"/>
    <d v="1899-12-30T00:53:00"/>
    <n v="53"/>
    <s v="3331 Leatherwood Drive"/>
    <m/>
    <x v="0"/>
    <x v="0"/>
    <x v="0"/>
    <s v="No"/>
  </r>
  <r>
    <n v="345"/>
    <x v="48"/>
    <s v="Friday"/>
    <s v="Same"/>
    <n v="62.19"/>
    <n v="8"/>
    <n v="0.12863804470172055"/>
    <n v="5"/>
    <d v="1899-12-30T18:44:00"/>
    <d v="1899-12-30T19:42:00"/>
    <d v="1899-12-30T00:58:00"/>
    <n v="58.000000000000007"/>
    <s v="1418 Wildfire Lane"/>
    <m/>
    <x v="0"/>
    <x v="0"/>
    <x v="0"/>
    <s v="No"/>
  </r>
  <r>
    <n v="346"/>
    <x v="48"/>
    <s v="Friday"/>
    <s v="Same"/>
    <n v="30.53"/>
    <n v="5"/>
    <n v="0.16377333770062233"/>
    <n v="1.5"/>
    <d v="1899-12-30T19:55:00"/>
    <d v="1899-12-30T20:34:00"/>
    <d v="1899-12-30T00:39:00"/>
    <n v="39"/>
    <s v="5200 Town and Country Blvd"/>
    <n v="1533"/>
    <x v="0"/>
    <x v="0"/>
    <x v="1"/>
    <s v="No"/>
  </r>
  <r>
    <n v="347"/>
    <x v="48"/>
    <s v="Friday"/>
    <s v="Same"/>
    <n v="25.66"/>
    <n v="4"/>
    <n v="0.1558846453624318"/>
    <n v="1.5"/>
    <d v="1899-12-30T20:08:00"/>
    <d v="1899-12-30T20:42:00"/>
    <d v="1899-12-30T00:34:00"/>
    <n v="34"/>
    <s v="5200 Town and Country Blvd"/>
    <n v="2010"/>
    <x v="0"/>
    <x v="0"/>
    <x v="1"/>
    <s v="No"/>
  </r>
  <r>
    <n v="348"/>
    <x v="48"/>
    <s v="Friday"/>
    <s v="Same"/>
    <n v="73.23"/>
    <n v="10"/>
    <n v="0.13655605626109518"/>
    <n v="1.5"/>
    <d v="1899-12-30T19:56:00"/>
    <d v="1899-12-30T20:53:00"/>
    <d v="1899-12-30T00:57:00"/>
    <n v="57"/>
    <s v="8 Bermuda Dunes Court"/>
    <m/>
    <x v="0"/>
    <x v="1"/>
    <x v="0"/>
    <s v="No"/>
  </r>
  <r>
    <n v="349"/>
    <x v="48"/>
    <s v="Friday"/>
    <s v="Same"/>
    <n v="22.95"/>
    <n v="4.05"/>
    <n v="0.17647058823529413"/>
    <n v="1.5"/>
    <d v="1899-12-30T20:06:00"/>
    <d v="1899-12-30T21:03:00"/>
    <d v="1899-12-30T00:57:00"/>
    <n v="57"/>
    <s v="4116 Sardinia Way"/>
    <m/>
    <x v="0"/>
    <x v="0"/>
    <x v="0"/>
    <s v="No"/>
  </r>
  <r>
    <n v="350"/>
    <x v="49"/>
    <s v="Saturday"/>
    <s v="Different"/>
    <n v="16.18"/>
    <n v="4"/>
    <n v="0.24721878862793573"/>
    <n v="1.5"/>
    <d v="1899-12-30T16:57:00"/>
    <d v="1899-12-30T17:24:00"/>
    <d v="1899-12-30T00:27:00"/>
    <n v="26.999999999999996"/>
    <s v="11066 Clearstream Lane"/>
    <m/>
    <x v="0"/>
    <x v="0"/>
    <x v="0"/>
    <s v="No"/>
  </r>
  <r>
    <n v="351"/>
    <x v="49"/>
    <s v="Saturday"/>
    <s v="Same"/>
    <n v="35.4"/>
    <n v="4.5999999999999996"/>
    <n v="0.12994350282485875"/>
    <n v="1.5"/>
    <d v="1899-12-30T18:01:00"/>
    <d v="1899-12-30T18:31:00"/>
    <d v="1899-12-30T00:30:00"/>
    <n v="30"/>
    <s v="6853 North Dallas Parkway"/>
    <m/>
    <x v="2"/>
    <x v="0"/>
    <x v="2"/>
    <s v="No"/>
  </r>
  <r>
    <n v="352"/>
    <x v="49"/>
    <s v="Saturday"/>
    <s v="Same"/>
    <n v="34.32"/>
    <n v="5"/>
    <n v="0.14568764568764569"/>
    <n v="1.5"/>
    <d v="1899-12-30T19:14:00"/>
    <d v="1899-12-30T19:42:00"/>
    <d v="1899-12-30T00:28:00"/>
    <n v="28"/>
    <s v="3419 United Lane"/>
    <m/>
    <x v="0"/>
    <x v="4"/>
    <x v="0"/>
    <s v="No"/>
  </r>
  <r>
    <n v="353"/>
    <x v="49"/>
    <s v="Saturday"/>
    <s v="Same"/>
    <n v="25.38"/>
    <n v="10"/>
    <n v="0.39401103230890466"/>
    <n v="1.5"/>
    <d v="1899-12-30T18:58:00"/>
    <d v="1899-12-30T19:50:00"/>
    <d v="1899-12-30T00:52:00"/>
    <n v="52"/>
    <s v="3933 Frio Way"/>
    <m/>
    <x v="0"/>
    <x v="0"/>
    <x v="0"/>
    <s v="No"/>
  </r>
  <r>
    <n v="354"/>
    <x v="49"/>
    <s v="Saturday"/>
    <s v="Same"/>
    <n v="68.680000000000007"/>
    <n v="6"/>
    <n v="8.7361677344204997E-2"/>
    <n v="1.5"/>
    <d v="1899-12-30T19:03:00"/>
    <d v="1899-12-30T19:59:00"/>
    <d v="1899-12-30T00:56:00"/>
    <n v="56"/>
    <s v="4340 Florentine Lane"/>
    <m/>
    <x v="0"/>
    <x v="0"/>
    <x v="0"/>
    <s v="No"/>
  </r>
  <r>
    <n v="355"/>
    <x v="49"/>
    <s v="Saturday"/>
    <s v="Same"/>
    <n v="34.86"/>
    <n v="6"/>
    <n v="0.1721170395869191"/>
    <n v="5"/>
    <d v="1899-12-30T19:03:00"/>
    <d v="1899-12-30T20:06:00"/>
    <d v="1899-12-30T01:03:00"/>
    <n v="63"/>
    <s v="2307 Idlewild Drive"/>
    <m/>
    <x v="0"/>
    <x v="0"/>
    <x v="0"/>
    <s v="No"/>
  </r>
  <r>
    <n v="356"/>
    <x v="49"/>
    <s v="Saturday"/>
    <s v="Same"/>
    <n v="39.97"/>
    <n v="7"/>
    <n v="0.17513134851138354"/>
    <n v="1.5"/>
    <d v="1899-12-30T20:05:00"/>
    <d v="1899-12-30T20:40:00"/>
    <d v="1899-12-30T00:35:00"/>
    <n v="35"/>
    <s v="3675 Gaylord Parkway"/>
    <m/>
    <x v="0"/>
    <x v="0"/>
    <x v="3"/>
    <s v="No"/>
  </r>
  <r>
    <n v="357"/>
    <x v="50"/>
    <s v="Sunday"/>
    <s v="Different"/>
    <n v="27.06"/>
    <n v="6"/>
    <n v="0.22172949002217296"/>
    <n v="1.5"/>
    <d v="1899-12-30T17:23:00"/>
    <d v="1899-12-30T17:58:00"/>
    <d v="1899-12-30T00:35:00"/>
    <n v="35"/>
    <s v="4580 Adrian Way"/>
    <m/>
    <x v="2"/>
    <x v="0"/>
    <x v="0"/>
    <s v="No"/>
  </r>
  <r>
    <n v="358"/>
    <x v="50"/>
    <s v="Sunday"/>
    <s v="Same"/>
    <n v="57.75"/>
    <n v="6"/>
    <n v="0.1038961038961039"/>
    <n v="1.5"/>
    <d v="1899-12-30T17:33:00"/>
    <d v="1899-12-30T18:04:00"/>
    <d v="1899-12-30T00:31:00"/>
    <n v="31.000000000000004"/>
    <s v="4648 Crystal Creek Drive"/>
    <m/>
    <x v="2"/>
    <x v="0"/>
    <x v="0"/>
    <s v="No"/>
  </r>
  <r>
    <n v="359"/>
    <x v="50"/>
    <s v="Sunday"/>
    <s v="Same"/>
    <n v="19.7"/>
    <n v="4"/>
    <n v="0.20304568527918782"/>
    <n v="1.5"/>
    <d v="1899-12-30T18:12:00"/>
    <d v="1899-12-30T19:07:00"/>
    <d v="1899-12-30T00:55:00"/>
    <n v="54.999999999999993"/>
    <s v="6960 Sumner Street"/>
    <n v="212"/>
    <x v="3"/>
    <x v="0"/>
    <x v="1"/>
    <s v="No"/>
  </r>
  <r>
    <n v="360"/>
    <x v="50"/>
    <s v="Sunday"/>
    <s v="Same"/>
    <n v="41.89"/>
    <n v="11.11"/>
    <n v="0.2652184292193841"/>
    <n v="1.5"/>
    <d v="1899-12-30T18:58:00"/>
    <d v="1899-12-30T19:38:00"/>
    <d v="1899-12-30T00:40:00"/>
    <n v="40"/>
    <s v="6853 North Dallas Parkway"/>
    <m/>
    <x v="2"/>
    <x v="0"/>
    <x v="2"/>
    <s v="No"/>
  </r>
  <r>
    <n v="361"/>
    <x v="50"/>
    <s v="Sunday"/>
    <s v="Same"/>
    <n v="24.84"/>
    <n v="5"/>
    <n v="0.20128824476650564"/>
    <n v="1.5"/>
    <d v="1899-12-30T19:30:00"/>
    <d v="1899-12-30T20:06:00"/>
    <d v="1899-12-30T00:36:00"/>
    <n v="36"/>
    <s v="5701 Lake District Drive"/>
    <n v="16"/>
    <x v="3"/>
    <x v="0"/>
    <x v="1"/>
    <s v="No"/>
  </r>
  <r>
    <n v="362"/>
    <x v="50"/>
    <s v="Sunday"/>
    <s v="Same"/>
    <n v="10.83"/>
    <n v="3"/>
    <n v="0.2770083102493075"/>
    <n v="1.5"/>
    <d v="1899-12-30T19:40:00"/>
    <d v="1899-12-30T20:24:00"/>
    <d v="1899-12-30T00:44:00"/>
    <n v="44"/>
    <s v="5626 Lake District Drive"/>
    <n v="202"/>
    <x v="3"/>
    <x v="0"/>
    <x v="1"/>
    <s v="No"/>
  </r>
  <r>
    <n v="363"/>
    <x v="51"/>
    <s v="Friday"/>
    <s v="Different"/>
    <n v="44.06"/>
    <n v="4.9400000000000004"/>
    <n v="0.112119836586473"/>
    <n v="1.5"/>
    <d v="1899-12-30T16:54:00"/>
    <d v="1899-12-30T17:29:00"/>
    <d v="1899-12-30T00:35:00"/>
    <n v="35"/>
    <s v="8404 Warren Parkway"/>
    <n v="613"/>
    <x v="0"/>
    <x v="0"/>
    <x v="1"/>
    <s v="No"/>
  </r>
  <r>
    <n v="364"/>
    <x v="51"/>
    <s v="Friday"/>
    <s v="Same"/>
    <n v="26.2"/>
    <n v="5"/>
    <n v="0.19083969465648856"/>
    <n v="1.5"/>
    <d v="1899-12-30T16:52:00"/>
    <d v="1899-12-30T17:44:00"/>
    <d v="1899-12-30T00:52:00"/>
    <n v="52"/>
    <s v="6101 Pintail Lane"/>
    <m/>
    <x v="0"/>
    <x v="2"/>
    <x v="0"/>
    <s v="No"/>
  </r>
  <r>
    <n v="365"/>
    <x v="51"/>
    <s v="Friday"/>
    <s v="Same"/>
    <n v="38.97"/>
    <n v="6"/>
    <n v="0.15396458814472672"/>
    <n v="1.5"/>
    <d v="1899-12-30T17:05:00"/>
    <d v="1899-12-30T18:00:00"/>
    <d v="1899-12-30T00:55:00"/>
    <n v="54.999999999999993"/>
    <s v="4385 Washburne Drive"/>
    <m/>
    <x v="0"/>
    <x v="0"/>
    <x v="0"/>
    <s v="No"/>
  </r>
  <r>
    <n v="366"/>
    <x v="51"/>
    <s v="Friday"/>
    <s v="Same"/>
    <n v="29.99"/>
    <n v="3"/>
    <n v="0.10003334444814939"/>
    <n v="1.5"/>
    <d v="1899-12-30T17:57:00"/>
    <d v="1899-12-30T18:41:00"/>
    <d v="1899-12-30T00:44:00"/>
    <n v="44"/>
    <s v="5675 Lake District Drive"/>
    <n v="212"/>
    <x v="3"/>
    <x v="0"/>
    <x v="1"/>
    <s v="No"/>
  </r>
  <r>
    <n v="367"/>
    <x v="51"/>
    <s v="Friday"/>
    <s v="Same"/>
    <n v="49.69"/>
    <n v="5"/>
    <n v="0.10062386798148522"/>
    <n v="1.5"/>
    <d v="1899-12-30T18:01:00"/>
    <d v="1899-12-30T18:52:00"/>
    <d v="1899-12-30T00:51:00"/>
    <n v="51"/>
    <s v="6613 Village Springs Drive"/>
    <m/>
    <x v="2"/>
    <x v="0"/>
    <x v="0"/>
    <s v="No"/>
  </r>
  <r>
    <n v="368"/>
    <x v="51"/>
    <s v="Friday"/>
    <s v="Same"/>
    <n v="29.99"/>
    <n v="5"/>
    <n v="0.16672224074691563"/>
    <n v="5"/>
    <d v="1899-12-30T18:55:00"/>
    <d v="1899-12-30T19:29:00"/>
    <d v="1899-12-30T00:34:00"/>
    <n v="34"/>
    <s v="2325 Stallion Street"/>
    <m/>
    <x v="4"/>
    <x v="0"/>
    <x v="0"/>
    <s v="No"/>
  </r>
  <r>
    <n v="369"/>
    <x v="51"/>
    <s v="Friday"/>
    <s v="Same"/>
    <n v="26.25"/>
    <n v="13.75"/>
    <n v="0.52380952380952384"/>
    <n v="1.5"/>
    <d v="1899-12-30T19:57:00"/>
    <d v="1899-12-30T20:14:00"/>
    <d v="1899-12-30T00:17:00"/>
    <n v="17"/>
    <s v="2356 Chelsea Drive"/>
    <m/>
    <x v="0"/>
    <x v="0"/>
    <x v="0"/>
    <s v="No"/>
  </r>
  <r>
    <n v="370"/>
    <x v="51"/>
    <s v="Friday"/>
    <s v="Same"/>
    <n v="36.21"/>
    <n v="8.7899999999999991"/>
    <n v="0.24275062137531067"/>
    <n v="1.5"/>
    <d v="1899-12-30T20:06:00"/>
    <d v="1899-12-30T20:47:00"/>
    <d v="1899-12-30T00:41:00"/>
    <n v="41"/>
    <s v="5934 Arrowhead Drive"/>
    <m/>
    <x v="0"/>
    <x v="0"/>
    <x v="0"/>
    <s v="No"/>
  </r>
  <r>
    <n v="371"/>
    <x v="51"/>
    <s v="Friday"/>
    <s v="Same"/>
    <n v="28.9"/>
    <n v="5"/>
    <n v="0.17301038062283738"/>
    <n v="1.5"/>
    <d v="1899-12-30T20:13:00"/>
    <d v="1899-12-30T21:00:00"/>
    <d v="1899-12-30T00:47:00"/>
    <n v="47.000000000000007"/>
    <s v="3392 Mayflower Drive"/>
    <m/>
    <x v="0"/>
    <x v="4"/>
    <x v="0"/>
    <s v="No"/>
  </r>
  <r>
    <n v="372"/>
    <x v="52"/>
    <s v="Friday"/>
    <s v="Different"/>
    <n v="56.72"/>
    <n v="10"/>
    <n v="0.1763046544428773"/>
    <n v="5"/>
    <d v="1899-12-30T16:26:00"/>
    <d v="1899-12-30T17:21:00"/>
    <d v="1899-12-30T00:55:00"/>
    <n v="54.999999999999993"/>
    <s v="2380 Mare Road"/>
    <m/>
    <x v="4"/>
    <x v="0"/>
    <x v="0"/>
    <s v="No"/>
  </r>
  <r>
    <n v="373"/>
    <x v="52"/>
    <s v="Friday"/>
    <s v="Same"/>
    <n v="19.760000000000002"/>
    <n v="4"/>
    <n v="0.20242914979757085"/>
    <n v="1.5"/>
    <d v="1899-12-30T17:46:00"/>
    <d v="1899-12-30T18:26:00"/>
    <d v="1899-12-30T00:40:00"/>
    <n v="40"/>
    <s v="8618 Argentine Way"/>
    <m/>
    <x v="2"/>
    <x v="0"/>
    <x v="0"/>
    <s v="No"/>
  </r>
  <r>
    <n v="374"/>
    <x v="52"/>
    <s v="Friday"/>
    <s v="Same"/>
    <n v="35.72"/>
    <n v="7"/>
    <n v="0.19596864501679731"/>
    <n v="1.5"/>
    <d v="1899-12-30T19:00:00"/>
    <d v="1899-12-30T19:41:00"/>
    <d v="1899-12-30T00:41:00"/>
    <n v="41"/>
    <s v="5732 Big River Drive"/>
    <m/>
    <x v="3"/>
    <x v="0"/>
    <x v="0"/>
    <s v="No"/>
  </r>
  <r>
    <n v="375"/>
    <x v="52"/>
    <s v="Friday"/>
    <s v="Same"/>
    <n v="82.05"/>
    <n v="12"/>
    <n v="0.14625228519195613"/>
    <n v="1.5"/>
    <d v="1899-12-30T19:07:00"/>
    <d v="1899-12-30T19:58:00"/>
    <d v="1899-12-30T00:51:00"/>
    <n v="51"/>
    <s v="4347 Mariner Drive"/>
    <m/>
    <x v="0"/>
    <x v="0"/>
    <x v="0"/>
    <s v="No"/>
  </r>
  <r>
    <n v="376"/>
    <x v="52"/>
    <s v="Friday"/>
    <s v="Same"/>
    <n v="55.69"/>
    <n v="5"/>
    <n v="8.9782725803555397E-2"/>
    <n v="1.5"/>
    <d v="1899-12-30T19:09:00"/>
    <d v="1899-12-30T20:04:00"/>
    <d v="1899-12-30T00:55:00"/>
    <n v="54.999999999999993"/>
    <s v="3323 Pilgrim Drive"/>
    <m/>
    <x v="0"/>
    <x v="4"/>
    <x v="0"/>
    <s v="No"/>
  </r>
  <r>
    <n v="377"/>
    <x v="52"/>
    <s v="Friday"/>
    <s v="Same"/>
    <n v="65.17"/>
    <n v="16"/>
    <n v="0.24551173852999847"/>
    <n v="1.5"/>
    <d v="1899-12-30T19:18:00"/>
    <d v="1899-12-30T20:16:00"/>
    <d v="1899-12-30T00:58:00"/>
    <n v="58.000000000000007"/>
    <s v="4802 Orchard Park Drive"/>
    <m/>
    <x v="0"/>
    <x v="2"/>
    <x v="0"/>
    <s v="No"/>
  </r>
  <r>
    <n v="378"/>
    <x v="52"/>
    <s v="Friday"/>
    <s v="Same"/>
    <n v="111.61"/>
    <n v="15"/>
    <n v="0.13439655944807813"/>
    <n v="1.5"/>
    <d v="1899-12-30T20:14:00"/>
    <d v="1899-12-30T20:54:00"/>
    <d v="1899-12-30T00:40:00"/>
    <n v="40"/>
    <s v="6501 Legacy Drive"/>
    <m/>
    <x v="2"/>
    <x v="0"/>
    <x v="3"/>
    <s v="No"/>
  </r>
  <r>
    <n v="379"/>
    <x v="52"/>
    <s v="Friday"/>
    <s v="Same"/>
    <n v="97.8"/>
    <n v="15"/>
    <n v="0.15337423312883436"/>
    <n v="1.5"/>
    <d v="1899-12-30T20:10:00"/>
    <d v="1899-12-30T21:09:00"/>
    <d v="1899-12-30T00:59:00"/>
    <n v="59"/>
    <s v="6432 Castlemere Drive"/>
    <m/>
    <x v="2"/>
    <x v="0"/>
    <x v="0"/>
    <s v="No"/>
  </r>
  <r>
    <n v="380"/>
    <x v="52"/>
    <s v="Friday"/>
    <s v="Same"/>
    <n v="22.41"/>
    <n v="5"/>
    <n v="0.22311468094600626"/>
    <n v="1.5"/>
    <d v="1899-12-30T20:26:00"/>
    <d v="1899-12-30T21:16:00"/>
    <d v="1899-12-30T00:50:00"/>
    <n v="50"/>
    <s v="5944 Broadmoor Drive"/>
    <m/>
    <x v="2"/>
    <x v="0"/>
    <x v="0"/>
    <s v="No"/>
  </r>
  <r>
    <n v="381"/>
    <x v="53"/>
    <s v="Saturday"/>
    <s v="Different"/>
    <n v="60.62"/>
    <n v="10"/>
    <n v="0.16496205872649292"/>
    <n v="1.5"/>
    <d v="1899-12-30T17:39:00"/>
    <d v="1899-12-30T18:06:00"/>
    <d v="1899-12-30T00:27:00"/>
    <n v="26.999999999999996"/>
    <s v="2000 Parkwood Blvd"/>
    <n v="417"/>
    <x v="0"/>
    <x v="0"/>
    <x v="2"/>
    <s v="No"/>
  </r>
  <r>
    <n v="382"/>
    <x v="53"/>
    <s v="Saturday"/>
    <s v="Same"/>
    <n v="23.76"/>
    <n v="3"/>
    <n v="0.12626262626262624"/>
    <n v="1.5"/>
    <d v="1899-12-30T17:43:00"/>
    <d v="1899-12-30T18:23:00"/>
    <d v="1899-12-30T00:40:00"/>
    <n v="40"/>
    <s v="8275 Stonebrook Parkway"/>
    <n v="2311"/>
    <x v="0"/>
    <x v="0"/>
    <x v="1"/>
    <s v="No"/>
  </r>
  <r>
    <n v="383"/>
    <x v="53"/>
    <s v="Saturday"/>
    <s v="Same"/>
    <n v="26.74"/>
    <n v="4"/>
    <n v="0.14958863126402394"/>
    <n v="1.5"/>
    <d v="1899-12-30T18:49:00"/>
    <d v="1899-12-30T19:28:00"/>
    <d v="1899-12-30T00:39:00"/>
    <n v="39"/>
    <s v="7560 Lancelot Drive"/>
    <m/>
    <x v="0"/>
    <x v="0"/>
    <x v="0"/>
    <s v="No"/>
  </r>
  <r>
    <n v="384"/>
    <x v="53"/>
    <s v="Saturday"/>
    <s v="Same"/>
    <n v="24.3"/>
    <n v="4"/>
    <n v="0.16460905349794239"/>
    <n v="1.5"/>
    <d v="1899-12-30T18:45:00"/>
    <d v="1899-12-30T19:38:00"/>
    <d v="1899-12-30T00:53:00"/>
    <n v="53"/>
    <s v="11066 Clearstream Lane"/>
    <m/>
    <x v="0"/>
    <x v="0"/>
    <x v="0"/>
    <s v="No"/>
  </r>
  <r>
    <n v="385"/>
    <x v="53"/>
    <s v="Saturday"/>
    <s v="Same"/>
    <n v="51.58"/>
    <n v="4"/>
    <n v="7.754943776657619E-2"/>
    <n v="1.5"/>
    <d v="1899-12-30T18:57:00"/>
    <d v="1899-12-30T19:43:00"/>
    <d v="1899-12-30T00:46:00"/>
    <n v="46.000000000000007"/>
    <s v="5809 Louisville Drive"/>
    <m/>
    <x v="0"/>
    <x v="0"/>
    <x v="0"/>
    <s v="No"/>
  </r>
  <r>
    <n v="386"/>
    <x v="53"/>
    <s v="Saturday"/>
    <s v="Same"/>
    <n v="54.67"/>
    <n v="10.33"/>
    <n v="0.18895189317724528"/>
    <n v="5"/>
    <d v="1899-12-30T18:49:00"/>
    <d v="1899-12-30T20:04:00"/>
    <d v="1899-12-30T01:15:00"/>
    <n v="75"/>
    <s v="6204 Southwind Lane"/>
    <m/>
    <x v="5"/>
    <x v="0"/>
    <x v="0"/>
    <s v="No"/>
  </r>
  <r>
    <n v="387"/>
    <x v="54"/>
    <s v="Sunday"/>
    <s v="Different"/>
    <n v="50.77"/>
    <n v="8"/>
    <n v="0.15757337010045303"/>
    <n v="1.5"/>
    <d v="1899-12-30T16:40:00"/>
    <d v="1899-12-30T17:19:00"/>
    <d v="1899-12-30T00:39:00"/>
    <n v="39"/>
    <s v="6025 Star Trail Drive"/>
    <m/>
    <x v="0"/>
    <x v="2"/>
    <x v="0"/>
    <s v="No"/>
  </r>
  <r>
    <n v="388"/>
    <x v="54"/>
    <s v="Sunday"/>
    <s v="Same"/>
    <n v="33.22"/>
    <n v="11"/>
    <n v="0.33112582781456956"/>
    <n v="1.5"/>
    <d v="1899-12-30T16:45:00"/>
    <d v="1899-12-30T17:32:00"/>
    <d v="1899-12-30T00:47:00"/>
    <n v="47.000000000000007"/>
    <s v="5420 Longvue Drive"/>
    <m/>
    <x v="0"/>
    <x v="0"/>
    <x v="0"/>
    <s v="No"/>
  </r>
  <r>
    <n v="389"/>
    <x v="54"/>
    <s v="Sunday"/>
    <s v="Same"/>
    <n v="40.590000000000003"/>
    <n v="7"/>
    <n v="0.17245627001724562"/>
    <n v="5"/>
    <d v="1899-12-30T16:43:00"/>
    <d v="1899-12-30T17:43:00"/>
    <d v="1899-12-30T01:00:00"/>
    <n v="60"/>
    <s v="6740 Garrett River Road"/>
    <m/>
    <x v="0"/>
    <x v="0"/>
    <x v="0"/>
    <s v="No"/>
  </r>
  <r>
    <n v="390"/>
    <x v="54"/>
    <s v="Sunday"/>
    <s v="Same"/>
    <n v="35.18"/>
    <n v="3"/>
    <n v="8.5275724843661166E-2"/>
    <n v="1.5"/>
    <d v="1899-12-30T18:05:00"/>
    <d v="1899-12-30T18:48:00"/>
    <d v="1899-12-30T00:43:00"/>
    <n v="43"/>
    <s v="2080 Mason Drive"/>
    <m/>
    <x v="0"/>
    <x v="0"/>
    <x v="0"/>
    <s v="No"/>
  </r>
  <r>
    <n v="391"/>
    <x v="54"/>
    <s v="Sunday"/>
    <s v="Same"/>
    <n v="17.86"/>
    <n v="3"/>
    <n v="0.16797312430011199"/>
    <n v="5"/>
    <d v="1899-12-30T18:26:00"/>
    <d v="1899-12-30T18:59:00"/>
    <d v="1899-12-30T00:33:00"/>
    <n v="33"/>
    <s v="1856 Sandstone Drive"/>
    <m/>
    <x v="0"/>
    <x v="0"/>
    <x v="0"/>
    <s v="No"/>
  </r>
  <r>
    <n v="392"/>
    <x v="54"/>
    <s v="Sunday"/>
    <s v="Same"/>
    <n v="54.02"/>
    <n v="20"/>
    <n v="0.37023324694557569"/>
    <n v="5"/>
    <d v="1899-12-30T18:19:00"/>
    <d v="1899-12-30T19:16:00"/>
    <d v="1899-12-30T00:57:00"/>
    <n v="57"/>
    <s v="4104 San Gabriel Avenue"/>
    <m/>
    <x v="0"/>
    <x v="0"/>
    <x v="0"/>
    <s v="No"/>
  </r>
  <r>
    <n v="393"/>
    <x v="54"/>
    <s v="Sunday"/>
    <s v="Same"/>
    <n v="35.67"/>
    <n v="4.33"/>
    <n v="0.12139052425007009"/>
    <n v="1.5"/>
    <d v="1899-12-30T19:35:00"/>
    <d v="1899-12-30T19:54:00"/>
    <d v="1899-12-30T00:19:00"/>
    <n v="19"/>
    <s v="5759 Knox Drive"/>
    <m/>
    <x v="2"/>
    <x v="0"/>
    <x v="0"/>
    <s v="No"/>
  </r>
  <r>
    <n v="394"/>
    <x v="54"/>
    <s v="Sunday"/>
    <s v="Same"/>
    <n v="29.71"/>
    <n v="5.29"/>
    <n v="0.17805452709525413"/>
    <n v="1.5"/>
    <d v="1899-12-30T19:28:00"/>
    <d v="1899-12-30T20:05:00"/>
    <d v="1899-12-30T00:37:00"/>
    <n v="37"/>
    <s v="4909 Baton Rouge Blvd"/>
    <m/>
    <x v="0"/>
    <x v="0"/>
    <x v="0"/>
    <s v="No"/>
  </r>
  <r>
    <n v="395"/>
    <x v="54"/>
    <s v="Sunday"/>
    <s v="Same"/>
    <n v="51.91"/>
    <n v="10"/>
    <n v="0.19264110961279138"/>
    <n v="1.5"/>
    <d v="1899-12-30T19:30:00"/>
    <d v="1899-12-30T20:15:00"/>
    <d v="1899-12-30T00:45:00"/>
    <n v="45"/>
    <s v="11104 Elizabeth Avenue"/>
    <m/>
    <x v="0"/>
    <x v="0"/>
    <x v="0"/>
    <s v="No"/>
  </r>
  <r>
    <n v="396"/>
    <x v="55"/>
    <s v="Friday"/>
    <s v="Different"/>
    <n v="75.989999999999995"/>
    <n v="14.01"/>
    <n v="0.18436636399526254"/>
    <n v="1.5"/>
    <d v="1899-12-30T17:31:00"/>
    <d v="1899-12-30T17:57:00"/>
    <d v="1899-12-30T00:26:00"/>
    <n v="26"/>
    <s v="8500 Forest Highlands Drive"/>
    <m/>
    <x v="2"/>
    <x v="0"/>
    <x v="0"/>
    <s v="No"/>
  </r>
  <r>
    <n v="397"/>
    <x v="55"/>
    <s v="Friday"/>
    <s v="Same"/>
    <n v="15.16"/>
    <n v="3"/>
    <n v="0.19788918205804748"/>
    <n v="1.5"/>
    <d v="1899-12-30T17:31:00"/>
    <d v="1899-12-30T18:04:00"/>
    <d v="1899-12-30T00:33:00"/>
    <n v="33"/>
    <s v="4653 Peabody Place"/>
    <m/>
    <x v="2"/>
    <x v="0"/>
    <x v="0"/>
    <s v="No"/>
  </r>
  <r>
    <n v="398"/>
    <x v="55"/>
    <s v="Friday"/>
    <s v="Same"/>
    <n v="27.55"/>
    <n v="17.45"/>
    <n v="0.6333938294010889"/>
    <n v="5"/>
    <d v="1899-12-30T18:24:00"/>
    <d v="1899-12-30T18:56:00"/>
    <d v="1899-12-30T00:32:00"/>
    <n v="32"/>
    <s v="8061 Hillside Drive"/>
    <m/>
    <x v="0"/>
    <x v="0"/>
    <x v="0"/>
    <s v="No"/>
  </r>
  <r>
    <n v="399"/>
    <x v="55"/>
    <s v="Friday"/>
    <s v="Same"/>
    <n v="57.21"/>
    <n v="10"/>
    <n v="0.17479461632581716"/>
    <n v="1.5"/>
    <d v="1899-12-30T19:30:00"/>
    <d v="1899-12-30T19:30:00"/>
    <d v="1899-12-30T00:00:00"/>
    <n v="0"/>
    <s v="4660 Lucient Circle"/>
    <m/>
    <x v="2"/>
    <x v="0"/>
    <x v="0"/>
    <s v="Yes"/>
  </r>
  <r>
    <n v="400"/>
    <x v="55"/>
    <s v="Friday"/>
    <s v="Same"/>
    <n v="45.68"/>
    <n v="10"/>
    <n v="0.21891418563922943"/>
    <n v="1.5"/>
    <d v="1899-12-30T20:30:00"/>
    <d v="1899-12-30T20:57:00"/>
    <d v="1899-12-30T00:27:00"/>
    <n v="26.999999999999996"/>
    <s v="5400 Widgeon Way"/>
    <m/>
    <x v="0"/>
    <x v="2"/>
    <x v="0"/>
    <s v="No"/>
  </r>
  <r>
    <n v="401"/>
    <x v="56"/>
    <s v="Saturday"/>
    <s v="Different"/>
    <n v="32.96"/>
    <n v="6.05"/>
    <n v="0.18355582524271843"/>
    <n v="1.5"/>
    <d v="1899-12-30T16:35:00"/>
    <d v="1899-12-30T17:13:00"/>
    <d v="1899-12-30T00:38:00"/>
    <n v="38"/>
    <s v="4631 Pine Valley Drive"/>
    <m/>
    <x v="0"/>
    <x v="1"/>
    <x v="0"/>
    <s v="No"/>
  </r>
  <r>
    <n v="402"/>
    <x v="56"/>
    <s v="Saturday"/>
    <s v="Same"/>
    <n v="64.84"/>
    <n v="15.16"/>
    <n v="0.2338062924120913"/>
    <n v="5"/>
    <d v="1899-12-30T16:49:00"/>
    <d v="1899-12-30T17:28:00"/>
    <d v="1899-12-30T00:39:00"/>
    <n v="39"/>
    <s v="6708 Stallion Ranch Road"/>
    <m/>
    <x v="0"/>
    <x v="0"/>
    <x v="0"/>
    <s v="No"/>
  </r>
  <r>
    <n v="403"/>
    <x v="56"/>
    <s v="Saturday"/>
    <s v="Same"/>
    <n v="44.38"/>
    <n v="7"/>
    <n v="0.15772870662460567"/>
    <n v="1.5"/>
    <d v="1899-12-30T17:33:00"/>
    <d v="1899-12-30T18:02:00"/>
    <d v="1899-12-30T00:29:00"/>
    <n v="29.000000000000004"/>
    <s v="8112 Lynores Way"/>
    <m/>
    <x v="2"/>
    <x v="0"/>
    <x v="0"/>
    <s v="No"/>
  </r>
  <r>
    <n v="404"/>
    <x v="56"/>
    <s v="Saturday"/>
    <s v="Same"/>
    <n v="33.770000000000003"/>
    <n v="6"/>
    <n v="0.17767249037607341"/>
    <n v="1.5"/>
    <d v="1899-12-30T17:55:00"/>
    <d v="1899-12-30T18:38:00"/>
    <d v="1899-12-30T00:43:00"/>
    <n v="43"/>
    <s v="7121 Bishop Drive"/>
    <n v="538"/>
    <x v="2"/>
    <x v="0"/>
    <x v="2"/>
    <s v="No"/>
  </r>
  <r>
    <n v="405"/>
    <x v="56"/>
    <s v="Saturday"/>
    <s v="Same"/>
    <n v="35.94"/>
    <n v="11"/>
    <n v="0.3060656649972176"/>
    <n v="1.5"/>
    <d v="1899-12-30T18:01:00"/>
    <d v="1899-12-30T18:56:00"/>
    <d v="1899-12-30T00:55:00"/>
    <n v="54.999999999999993"/>
    <s v="4112 River Branch Trail"/>
    <m/>
    <x v="2"/>
    <x v="0"/>
    <x v="0"/>
    <s v="No"/>
  </r>
  <r>
    <n v="406"/>
    <x v="56"/>
    <s v="Saturday"/>
    <s v="Same"/>
    <n v="33.56"/>
    <n v="3"/>
    <n v="8.9392133492252682E-2"/>
    <n v="1.5"/>
    <d v="1899-12-30T18:08:00"/>
    <d v="1899-12-30T19:10:00"/>
    <d v="1899-12-30T01:02:00"/>
    <n v="62.000000000000007"/>
    <s v="5765 Bozeman Drive"/>
    <n v="3333"/>
    <x v="2"/>
    <x v="0"/>
    <x v="1"/>
    <s v="No"/>
  </r>
  <r>
    <n v="407"/>
    <x v="56"/>
    <s v="Saturday"/>
    <s v="Same"/>
    <n v="93.26"/>
    <n v="18"/>
    <n v="0.19300879262277504"/>
    <n v="5"/>
    <d v="1899-12-30T20:17:00"/>
    <d v="1899-12-30T20:42:00"/>
    <d v="1899-12-30T00:25:00"/>
    <n v="25"/>
    <s v="15248 Forest Haven Lane"/>
    <m/>
    <x v="0"/>
    <x v="0"/>
    <x v="0"/>
    <s v="No"/>
  </r>
  <r>
    <n v="408"/>
    <x v="57"/>
    <s v="Sunday"/>
    <s v="Different"/>
    <n v="37.78"/>
    <n v="5"/>
    <n v="0.13234515616728426"/>
    <n v="1.5"/>
    <d v="1899-12-30T15:48:00"/>
    <d v="1899-12-30T16:34:00"/>
    <d v="1899-12-30T00:46:00"/>
    <n v="46.000000000000007"/>
    <s v="11194 Clearstream Lane"/>
    <m/>
    <x v="0"/>
    <x v="0"/>
    <x v="0"/>
    <s v="No"/>
  </r>
  <r>
    <n v="409"/>
    <x v="57"/>
    <s v="Sunday"/>
    <s v="Same"/>
    <n v="34.1"/>
    <n v="6"/>
    <n v="0.17595307917888561"/>
    <n v="1.5"/>
    <d v="1899-12-30T17:22:00"/>
    <d v="1899-12-30T17:47:00"/>
    <d v="1899-12-30T00:25:00"/>
    <n v="25"/>
    <s v="6853 North Dallas Parkway"/>
    <n v="511"/>
    <x v="2"/>
    <x v="0"/>
    <x v="2"/>
    <s v="No"/>
  </r>
  <r>
    <n v="410"/>
    <x v="57"/>
    <s v="Sunday"/>
    <s v="Same"/>
    <n v="62.73"/>
    <n v="8"/>
    <n v="0.12753068707157661"/>
    <n v="1.5"/>
    <d v="1899-12-30T17:43:00"/>
    <d v="1899-12-30T18:24:00"/>
    <d v="1899-12-30T00:41:00"/>
    <n v="41"/>
    <s v="5933 Haley Way"/>
    <m/>
    <x v="0"/>
    <x v="2"/>
    <x v="0"/>
    <s v="No"/>
  </r>
  <r>
    <n v="411"/>
    <x v="57"/>
    <s v="Sunday"/>
    <s v="Same"/>
    <n v="21.05"/>
    <n v="6"/>
    <n v="0.28503562945368172"/>
    <n v="5"/>
    <d v="1899-12-30T18:34:00"/>
    <d v="1899-12-30T19:01:00"/>
    <d v="1899-12-30T00:27:00"/>
    <n v="26.999999999999996"/>
    <s v="5036 North Colony Blvd"/>
    <m/>
    <x v="3"/>
    <x v="0"/>
    <x v="0"/>
    <s v="No"/>
  </r>
  <r>
    <n v="412"/>
    <x v="57"/>
    <s v="Sunday"/>
    <s v="Same"/>
    <n v="32.450000000000003"/>
    <n v="5"/>
    <n v="0.15408320493066255"/>
    <n v="1.5"/>
    <d v="1899-12-30T18:37:00"/>
    <d v="1899-12-30T19:11:00"/>
    <d v="1899-12-30T00:34:00"/>
    <n v="34"/>
    <s v="5657 North Colony Blvd"/>
    <m/>
    <x v="3"/>
    <x v="0"/>
    <x v="0"/>
    <s v="No"/>
  </r>
  <r>
    <n v="413"/>
    <x v="57"/>
    <s v="Sunday"/>
    <s v="Same"/>
    <n v="38.1"/>
    <n v="10"/>
    <n v="0.26246719160104987"/>
    <n v="1.5"/>
    <d v="1899-12-30T19:16:00"/>
    <d v="1899-12-30T19:39:00"/>
    <d v="1899-12-30T00:23:00"/>
    <n v="23.000000000000004"/>
    <s v="10709 Promise Land Drive"/>
    <m/>
    <x v="0"/>
    <x v="0"/>
    <x v="0"/>
    <s v="No"/>
  </r>
  <r>
    <n v="414"/>
    <x v="57"/>
    <s v="Sunday"/>
    <s v="Same"/>
    <n v="32.909999999999997"/>
    <n v="5"/>
    <n v="0.15192950470981467"/>
    <n v="1.5"/>
    <d v="1899-12-30T19:36:00"/>
    <d v="1899-12-30T20:07:00"/>
    <d v="1899-12-30T00:31:00"/>
    <n v="31.000000000000004"/>
    <s v="3199 Parkwood Blvd"/>
    <n v="524"/>
    <x v="0"/>
    <x v="0"/>
    <x v="2"/>
    <s v="No"/>
  </r>
  <r>
    <n v="415"/>
    <x v="57"/>
    <s v="Sunday"/>
    <s v="Same"/>
    <n v="22.41"/>
    <n v="3"/>
    <n v="0.13386880856760375"/>
    <n v="1.5"/>
    <d v="1899-12-30T20:16:00"/>
    <d v="1899-12-30T20:47:00"/>
    <d v="1899-12-30T00:31:00"/>
    <n v="31.000000000000004"/>
    <s v="4437 English Oak Drive"/>
    <m/>
    <x v="2"/>
    <x v="0"/>
    <x v="0"/>
    <s v="No"/>
  </r>
  <r>
    <n v="416"/>
    <x v="58"/>
    <s v="Sunday"/>
    <s v="Different"/>
    <n v="55.05"/>
    <n v="5"/>
    <n v="9.0826521344232525E-2"/>
    <n v="1.5"/>
    <d v="1899-12-30T16:50:00"/>
    <d v="1899-12-30T17:25:00"/>
    <d v="1899-12-30T00:35:00"/>
    <n v="35"/>
    <s v="5805 Granite Parkway"/>
    <n v="508"/>
    <x v="2"/>
    <x v="0"/>
    <x v="2"/>
    <s v="No"/>
  </r>
  <r>
    <n v="417"/>
    <x v="58"/>
    <s v="Sunday"/>
    <s v="Same"/>
    <n v="51.09"/>
    <n v="8"/>
    <n v="0.15658641612840085"/>
    <n v="1.5"/>
    <d v="1899-12-30T17:05:00"/>
    <d v="1899-12-30T17:38:00"/>
    <d v="1899-12-30T00:33:00"/>
    <n v="33"/>
    <s v="8 Savannah Ridge"/>
    <m/>
    <x v="0"/>
    <x v="1"/>
    <x v="0"/>
    <s v="No"/>
  </r>
  <r>
    <n v="418"/>
    <x v="58"/>
    <s v="Sunday"/>
    <s v="Same"/>
    <n v="37.78"/>
    <n v="6"/>
    <n v="0.15881418740074113"/>
    <n v="1.5"/>
    <d v="1899-12-30T16:59:00"/>
    <d v="1899-12-30T17:49:00"/>
    <d v="1899-12-30T00:50:00"/>
    <n v="50"/>
    <s v="5958 Haley Way"/>
    <m/>
    <x v="0"/>
    <x v="2"/>
    <x v="0"/>
    <s v="No"/>
  </r>
  <r>
    <n v="419"/>
    <x v="58"/>
    <s v="Sunday"/>
    <s v="Same"/>
    <n v="41.62"/>
    <n v="8"/>
    <n v="0.19221528111484865"/>
    <n v="1.5"/>
    <d v="1899-12-30T18:12:00"/>
    <d v="1899-12-30T18:42:00"/>
    <d v="1899-12-30T00:30:00"/>
    <n v="30"/>
    <s v="9700 Presthope Drive"/>
    <m/>
    <x v="0"/>
    <x v="0"/>
    <x v="0"/>
    <s v="No"/>
  </r>
  <r>
    <n v="420"/>
    <x v="58"/>
    <s v="Sunday"/>
    <s v="Same"/>
    <n v="47.85"/>
    <n v="7"/>
    <n v="0.14629049111807732"/>
    <n v="1.5"/>
    <d v="1899-12-30T18:13:00"/>
    <d v="1899-12-30T18:54:00"/>
    <d v="1899-12-30T00:41:00"/>
    <n v="41"/>
    <s v="13969 Adare Manor"/>
    <m/>
    <x v="0"/>
    <x v="0"/>
    <x v="0"/>
    <s v="No"/>
  </r>
  <r>
    <n v="421"/>
    <x v="58"/>
    <s v="Sunday"/>
    <s v="Same"/>
    <n v="59.43"/>
    <n v="10.57"/>
    <n v="0.17785630153121321"/>
    <n v="1.5"/>
    <d v="1899-12-30T19:00:00"/>
    <d v="1899-12-30T19:35:00"/>
    <d v="1899-12-30T00:35:00"/>
    <n v="35"/>
    <s v="4628 Courtyard Trail"/>
    <m/>
    <x v="2"/>
    <x v="0"/>
    <x v="0"/>
    <s v="No"/>
  </r>
  <r>
    <n v="422"/>
    <x v="58"/>
    <s v="Sunday"/>
    <s v="Same"/>
    <n v="47.97"/>
    <n v="5"/>
    <n v="0.10423181154888472"/>
    <n v="1.5"/>
    <d v="1899-12-30T19:01:00"/>
    <d v="1899-12-30T19:47:00"/>
    <d v="1899-12-30T00:46:00"/>
    <n v="46.000000000000007"/>
    <s v="6900 Bishop Road"/>
    <n v="4111"/>
    <x v="2"/>
    <x v="0"/>
    <x v="1"/>
    <s v="No"/>
  </r>
  <r>
    <n v="423"/>
    <x v="58"/>
    <s v="Sunday"/>
    <s v="Same"/>
    <n v="32.96"/>
    <n v="4"/>
    <n v="0.12135922330097088"/>
    <n v="1.5"/>
    <d v="1899-12-30T19:09:00"/>
    <d v="1899-12-30T19:56:00"/>
    <d v="1899-12-30T00:47:00"/>
    <n v="47.000000000000007"/>
    <s v="5745 Bozeman Drive"/>
    <m/>
    <x v="2"/>
    <x v="0"/>
    <x v="1"/>
    <s v="No"/>
  </r>
  <r>
    <n v="424"/>
    <x v="58"/>
    <s v="Sunday"/>
    <s v="Same"/>
    <n v="30.26"/>
    <n v="5"/>
    <n v="0.16523463317911433"/>
    <n v="1.5"/>
    <d v="1899-12-30T19:41:00"/>
    <d v="1899-12-30T20:16:00"/>
    <d v="1899-12-30T00:35:00"/>
    <n v="35"/>
    <s v="5716 Martin Road"/>
    <m/>
    <x v="2"/>
    <x v="0"/>
    <x v="1"/>
    <s v="No"/>
  </r>
  <r>
    <n v="425"/>
    <x v="59"/>
    <s v="Monday"/>
    <s v="Different"/>
    <n v="15.7"/>
    <n v="3"/>
    <n v="0.19108280254777071"/>
    <n v="1.5"/>
    <d v="1899-12-30T17:38:00"/>
    <d v="1899-12-30T18:21:00"/>
    <d v="1899-12-30T00:43:00"/>
    <n v="43"/>
    <s v="7840 Clara Drive"/>
    <n v="5107"/>
    <x v="2"/>
    <x v="0"/>
    <x v="1"/>
    <s v="No"/>
  </r>
  <r>
    <n v="426"/>
    <x v="59"/>
    <s v="Monday"/>
    <s v="Same"/>
    <n v="40.54"/>
    <n v="8"/>
    <n v="0.19733596447952639"/>
    <n v="5"/>
    <d v="1899-12-30T17:33:00"/>
    <d v="1899-12-30T18:41:00"/>
    <d v="1899-12-30T01:08:00"/>
    <n v="68"/>
    <s v="1418 Wildfire Lane"/>
    <m/>
    <x v="0"/>
    <x v="0"/>
    <x v="0"/>
    <s v="No"/>
  </r>
  <r>
    <n v="427"/>
    <x v="59"/>
    <s v="Monday"/>
    <s v="Same"/>
    <n v="90.77"/>
    <n v="5.23"/>
    <n v="5.7618155778340868E-2"/>
    <n v="5"/>
    <d v="1899-12-30T18:11:00"/>
    <d v="1899-12-30T19:30:00"/>
    <d v="1899-12-30T01:19:00"/>
    <n v="79"/>
    <s v="3471 Waycross Lane"/>
    <m/>
    <x v="0"/>
    <x v="0"/>
    <x v="0"/>
    <s v="No"/>
  </r>
  <r>
    <n v="428"/>
    <x v="59"/>
    <s v="Monday"/>
    <s v="Same"/>
    <n v="22.41"/>
    <n v="6.59"/>
    <n v="0.29406514948683621"/>
    <n v="1.5"/>
    <d v="1899-12-30T19:41:00"/>
    <d v="1899-12-30T20:08:00"/>
    <d v="1899-12-30T00:27:00"/>
    <n v="26.999999999999996"/>
    <s v="4609 Firestone Drive"/>
    <m/>
    <x v="0"/>
    <x v="1"/>
    <x v="0"/>
    <s v="No"/>
  </r>
  <r>
    <n v="429"/>
    <x v="59"/>
    <s v="Monday"/>
    <s v="Same"/>
    <n v="145.16"/>
    <n v="25"/>
    <n v="0.17222375310002755"/>
    <n v="5"/>
    <d v="1899-12-30T19:37:00"/>
    <d v="1899-12-30T20:21:00"/>
    <d v="1899-12-30T00:44:00"/>
    <n v="44"/>
    <s v="2385 Purdue Street"/>
    <m/>
    <x v="0"/>
    <x v="0"/>
    <x v="0"/>
    <s v="No"/>
  </r>
  <r>
    <n v="430"/>
    <x v="60"/>
    <s v="Wednesday"/>
    <s v="Different"/>
    <n v="154.69"/>
    <n v="15"/>
    <n v="9.6968129808003109E-2"/>
    <n v="1.5"/>
    <d v="1899-12-30T18:15:00"/>
    <d v="1899-12-30T18:15:00"/>
    <d v="1899-12-30T00:00:00"/>
    <n v="0"/>
    <s v="6516 Old Gate Road"/>
    <m/>
    <x v="2"/>
    <x v="0"/>
    <x v="0"/>
    <s v="Yes"/>
  </r>
  <r>
    <n v="431"/>
    <x v="60"/>
    <s v="Wednesday"/>
    <s v="Same"/>
    <n v="76.150000000000006"/>
    <n v="5"/>
    <n v="6.5659881812212731E-2"/>
    <n v="7"/>
    <d v="1899-12-30T18:04:00"/>
    <d v="1899-12-30T19:03:00"/>
    <d v="1899-12-30T00:59:00"/>
    <n v="59"/>
    <s v="1916 Paris Avenue"/>
    <m/>
    <x v="2"/>
    <x v="0"/>
    <x v="0"/>
    <s v="No"/>
  </r>
  <r>
    <n v="432"/>
    <x v="60"/>
    <s v="Wednesday"/>
    <s v="Same"/>
    <n v="20.78"/>
    <n v="4"/>
    <n v="0.19249278152069296"/>
    <n v="1.5"/>
    <d v="1899-12-30T18:11:00"/>
    <d v="1899-12-30T19:16:00"/>
    <d v="1899-12-30T01:05:00"/>
    <n v="65"/>
    <s v="3512 Burnet Drive"/>
    <m/>
    <x v="2"/>
    <x v="0"/>
    <x v="0"/>
    <s v="No"/>
  </r>
  <r>
    <n v="433"/>
    <x v="60"/>
    <s v="Wednesday"/>
    <s v="Same"/>
    <n v="29.99"/>
    <n v="6"/>
    <n v="0.20006668889629878"/>
    <n v="1.5"/>
    <d v="1899-12-30T18:15:00"/>
    <d v="1899-12-30T19:26:00"/>
    <d v="1899-12-30T01:11:00"/>
    <n v="71"/>
    <s v="8631 Pauline Street"/>
    <m/>
    <x v="2"/>
    <x v="0"/>
    <x v="0"/>
    <s v="No"/>
  </r>
  <r>
    <n v="434"/>
    <x v="60"/>
    <s v="Wednesday"/>
    <s v="Same"/>
    <n v="29.92"/>
    <n v="6"/>
    <n v="0.20053475935828877"/>
    <n v="1.5"/>
    <d v="1899-12-30T19:38:00"/>
    <d v="1899-12-30T20:16:00"/>
    <d v="1899-12-30T00:38:00"/>
    <n v="38"/>
    <s v="6080 Water Street"/>
    <n v="1464"/>
    <x v="2"/>
    <x v="0"/>
    <x v="1"/>
    <s v="No"/>
  </r>
  <r>
    <n v="435"/>
    <x v="60"/>
    <s v="Wednesday"/>
    <s v="Same"/>
    <n v="52.07"/>
    <n v="7.93"/>
    <n v="0.15229498751680429"/>
    <n v="1.5"/>
    <d v="1899-12-30T19:48:00"/>
    <d v="1899-12-30T20:31:00"/>
    <d v="1899-12-30T00:43:00"/>
    <n v="43"/>
    <s v="4620 Sundance Drive"/>
    <m/>
    <x v="2"/>
    <x v="0"/>
    <x v="0"/>
    <s v="No"/>
  </r>
  <r>
    <n v="436"/>
    <x v="61"/>
    <s v="Friday"/>
    <s v="Different"/>
    <n v="35.07"/>
    <n v="5.93"/>
    <n v="0.16909039064727688"/>
    <n v="1.5"/>
    <d v="1899-12-30T16:46:00"/>
    <d v="1899-12-30T17:08:00"/>
    <d v="1899-12-30T00:22:00"/>
    <n v="22"/>
    <s v="5533 Donley Drive"/>
    <m/>
    <x v="0"/>
    <x v="0"/>
    <x v="0"/>
    <s v="No"/>
  </r>
  <r>
    <n v="437"/>
    <x v="61"/>
    <s v="Friday"/>
    <s v="Same"/>
    <n v="66.47"/>
    <n v="18"/>
    <n v="0.27079885662704978"/>
    <n v="1.5"/>
    <d v="1899-12-30T17:15:00"/>
    <d v="1899-12-30T17:43:00"/>
    <d v="1899-12-30T00:28:00"/>
    <n v="28"/>
    <s v="6425 Autumn Trail"/>
    <m/>
    <x v="3"/>
    <x v="0"/>
    <x v="0"/>
    <s v="No"/>
  </r>
  <r>
    <n v="438"/>
    <x v="61"/>
    <s v="Friday"/>
    <s v="Same"/>
    <n v="58.99"/>
    <n v="5.01"/>
    <n v="8.492964909306662E-2"/>
    <n v="1.5"/>
    <d v="1899-12-30T17:53:00"/>
    <d v="1899-12-30T18:24:00"/>
    <d v="1899-12-30T00:31:00"/>
    <n v="31.000000000000004"/>
    <s v="8101 Memorial Lane"/>
    <n v="2822"/>
    <x v="2"/>
    <x v="0"/>
    <x v="1"/>
    <s v="No"/>
  </r>
  <r>
    <n v="439"/>
    <x v="61"/>
    <s v="Friday"/>
    <s v="Same"/>
    <n v="50.07"/>
    <n v="15"/>
    <n v="0.29958058717795089"/>
    <n v="1.5"/>
    <d v="1899-12-30T18:41:00"/>
    <d v="1899-12-30T19:10:00"/>
    <d v="1899-12-30T00:29:00"/>
    <n v="29.000000000000004"/>
    <s v="5805 Granite Parkway"/>
    <n v="728"/>
    <x v="2"/>
    <x v="0"/>
    <x v="2"/>
    <s v="No"/>
  </r>
  <r>
    <n v="440"/>
    <x v="61"/>
    <s v="Friday"/>
    <s v="Same"/>
    <n v="83.46"/>
    <n v="20"/>
    <n v="0.23963575365444525"/>
    <n v="5"/>
    <d v="1899-12-30T18:32:00"/>
    <d v="1899-12-30T19:29:00"/>
    <d v="1899-12-30T00:57:00"/>
    <n v="57"/>
    <s v="4314 Indian Ceek Lane"/>
    <m/>
    <x v="0"/>
    <x v="0"/>
    <x v="0"/>
    <s v="No"/>
  </r>
  <r>
    <n v="441"/>
    <x v="62"/>
    <s v="Saturday"/>
    <s v="Different"/>
    <n v="32.479999999999997"/>
    <n v="6"/>
    <n v="0.18472906403940889"/>
    <n v="1.5"/>
    <d v="1899-12-30T17:43:00"/>
    <d v="1899-12-30T18:23:00"/>
    <d v="1899-12-30T00:40:00"/>
    <n v="40"/>
    <s v="3198 Parkwood Blvd"/>
    <n v="12004"/>
    <x v="0"/>
    <x v="0"/>
    <x v="1"/>
    <s v="No"/>
  </r>
  <r>
    <n v="442"/>
    <x v="62"/>
    <s v="Saturday"/>
    <s v="Same"/>
    <n v="38.65"/>
    <n v="5"/>
    <n v="0.12936610608020699"/>
    <n v="1.5"/>
    <d v="1899-12-30T17:50:00"/>
    <d v="1899-12-30T18:37:00"/>
    <d v="1899-12-30T00:47:00"/>
    <n v="47.000000000000007"/>
    <s v="5512 Belle Chasse Lane"/>
    <m/>
    <x v="0"/>
    <x v="0"/>
    <x v="0"/>
    <s v="No"/>
  </r>
  <r>
    <n v="443"/>
    <x v="62"/>
    <s v="Saturday"/>
    <s v="Same"/>
    <n v="54.34"/>
    <n v="10.66"/>
    <n v="0.19617224880382775"/>
    <n v="5"/>
    <d v="1899-12-30T17:59:00"/>
    <d v="1899-12-30T18:50:00"/>
    <d v="1899-12-30T00:51:00"/>
    <n v="51"/>
    <s v="6204 Southwind Lane"/>
    <m/>
    <x v="5"/>
    <x v="0"/>
    <x v="0"/>
    <s v="No"/>
  </r>
  <r>
    <n v="444"/>
    <x v="63"/>
    <s v="Sunday"/>
    <s v="Different"/>
    <n v="33.770000000000003"/>
    <n v="3"/>
    <n v="8.8836245188036705E-2"/>
    <n v="5"/>
    <d v="1899-12-30T16:35:00"/>
    <d v="1899-12-30T17:22:00"/>
    <d v="1899-12-30T00:47:00"/>
    <n v="47.000000000000007"/>
    <s v="8212 Bonny Bank"/>
    <m/>
    <x v="3"/>
    <x v="0"/>
    <x v="0"/>
    <s v="No"/>
  </r>
  <r>
    <n v="445"/>
    <x v="63"/>
    <s v="Sunday"/>
    <s v="Same"/>
    <n v="28.36"/>
    <n v="8"/>
    <n v="0.28208744710860367"/>
    <n v="5"/>
    <d v="1899-12-30T17:52:00"/>
    <d v="1899-12-30T18:34:00"/>
    <d v="1899-12-30T00:42:00"/>
    <n v="42"/>
    <s v="7904 Staley Drive"/>
    <m/>
    <x v="0"/>
    <x v="0"/>
    <x v="0"/>
    <s v="No"/>
  </r>
  <r>
    <n v="446"/>
    <x v="63"/>
    <s v="Sunday"/>
    <s v="Same"/>
    <n v="40.21"/>
    <n v="7"/>
    <n v="0.17408604824670479"/>
    <n v="5"/>
    <d v="1899-12-30T18:07:00"/>
    <d v="1899-12-30T18:40:00"/>
    <d v="1899-12-30T00:33:00"/>
    <n v="33"/>
    <s v="4126 Nobleman Drive"/>
    <m/>
    <x v="0"/>
    <x v="0"/>
    <x v="0"/>
    <s v="No"/>
  </r>
  <r>
    <n v="447"/>
    <x v="63"/>
    <s v="Sunday"/>
    <s v="Same"/>
    <n v="27.06"/>
    <n v="7.94"/>
    <n v="0.29342202512934223"/>
    <n v="1.5"/>
    <d v="1899-12-30T18:57:00"/>
    <d v="1899-12-30T19:23:00"/>
    <d v="1899-12-30T00:26:00"/>
    <n v="26"/>
    <s v="11264 Clover Knoll Drive"/>
    <m/>
    <x v="0"/>
    <x v="0"/>
    <x v="0"/>
    <s v="No"/>
  </r>
  <r>
    <n v="448"/>
    <x v="63"/>
    <s v="Sunday"/>
    <s v="Same"/>
    <n v="31.88"/>
    <n v="7"/>
    <n v="0.21957340025094105"/>
    <n v="7"/>
    <d v="1899-12-30T19:55:00"/>
    <d v="1899-12-30T20:28:00"/>
    <d v="1899-12-30T00:33:00"/>
    <n v="33"/>
    <s v="5137 Oak Knoll Drive"/>
    <m/>
    <x v="0"/>
    <x v="0"/>
    <x v="0"/>
    <s v="No"/>
  </r>
  <r>
    <n v="449"/>
    <x v="64"/>
    <s v="Friday"/>
    <s v="Different"/>
    <n v="18.350000000000001"/>
    <n v="3.65"/>
    <n v="0.19891008174386918"/>
    <n v="1.5"/>
    <d v="1899-12-30T16:49:00"/>
    <d v="1899-12-30T17:18:00"/>
    <d v="1899-12-30T00:29:00"/>
    <n v="29.000000000000004"/>
    <s v="5638 Braemar Drive"/>
    <m/>
    <x v="0"/>
    <x v="0"/>
    <x v="0"/>
    <s v="No"/>
  </r>
  <r>
    <n v="450"/>
    <x v="64"/>
    <s v="Friday"/>
    <s v="Same"/>
    <n v="36.479999999999997"/>
    <n v="5"/>
    <n v="0.13706140350877194"/>
    <n v="5"/>
    <d v="1899-12-30T16:53:00"/>
    <d v="1899-12-30T17:36:00"/>
    <d v="1899-12-30T00:43:00"/>
    <n v="43"/>
    <s v="13000 Railhead Court"/>
    <m/>
    <x v="0"/>
    <x v="0"/>
    <x v="0"/>
    <s v="No"/>
  </r>
  <r>
    <n v="451"/>
    <x v="64"/>
    <s v="Friday"/>
    <s v="Same"/>
    <n v="44.27"/>
    <n v="6"/>
    <n v="0.1355319629545968"/>
    <n v="1.5"/>
    <d v="1899-12-30T18:23:00"/>
    <d v="1899-12-30T18:56:00"/>
    <d v="1899-12-30T00:33:00"/>
    <n v="33"/>
    <s v="7008 Grand Hollow Drive"/>
    <m/>
    <x v="2"/>
    <x v="0"/>
    <x v="0"/>
    <s v="No"/>
  </r>
  <r>
    <n v="452"/>
    <x v="64"/>
    <s v="Friday"/>
    <s v="Same"/>
    <n v="46.44"/>
    <n v="8.56"/>
    <n v="0.1843238587424634"/>
    <n v="1.5"/>
    <d v="1899-12-30T18:30:00"/>
    <d v="1899-12-30T19:05:00"/>
    <d v="1899-12-30T00:35:00"/>
    <n v="35"/>
    <s v="6505 Twin Oaks Drive"/>
    <m/>
    <x v="2"/>
    <x v="0"/>
    <x v="0"/>
    <s v="No"/>
  </r>
  <r>
    <n v="453"/>
    <x v="64"/>
    <s v="Friday"/>
    <s v="Same"/>
    <n v="21.33"/>
    <n v="3"/>
    <n v="0.14064697609001409"/>
    <n v="1.5"/>
    <d v="1899-12-30T18:35:00"/>
    <d v="1899-12-30T19:24:00"/>
    <d v="1899-12-30T00:49:00"/>
    <n v="49"/>
    <s v="6080 Water Street"/>
    <n v="1493"/>
    <x v="2"/>
    <x v="0"/>
    <x v="1"/>
    <s v="No"/>
  </r>
  <r>
    <n v="454"/>
    <x v="64"/>
    <s v="Friday"/>
    <s v="Same"/>
    <n v="44.27"/>
    <n v="20"/>
    <n v="0.45177320984865593"/>
    <n v="5"/>
    <d v="1899-12-30T20:05:00"/>
    <d v="1899-12-30T20:42:00"/>
    <d v="1899-12-30T00:37:00"/>
    <n v="37"/>
    <s v="9822 Ranchero Drive"/>
    <m/>
    <x v="0"/>
    <x v="0"/>
    <x v="0"/>
    <s v="No"/>
  </r>
  <r>
    <n v="455"/>
    <x v="64"/>
    <s v="Friday"/>
    <s v="Same"/>
    <n v="23.27"/>
    <n v="5"/>
    <n v="0.21486892995272883"/>
    <n v="1.5"/>
    <d v="1899-12-30T21:03:00"/>
    <d v="1899-12-30T21:28:00"/>
    <d v="1899-12-30T00:25:00"/>
    <n v="25"/>
    <s v="5716 Martin Road"/>
    <n v="1334"/>
    <x v="2"/>
    <x v="0"/>
    <x v="1"/>
    <s v="No"/>
  </r>
  <r>
    <n v="456"/>
    <x v="65"/>
    <s v="Saturday"/>
    <s v="Different"/>
    <n v="29.66"/>
    <n v="5"/>
    <n v="0.16857720836142953"/>
    <n v="5"/>
    <d v="1899-12-30T17:30:00"/>
    <d v="1899-12-30T17:30:00"/>
    <d v="1899-12-30T00:00:00"/>
    <n v="0"/>
    <s v="3950 Guinn Gate Drive"/>
    <m/>
    <x v="0"/>
    <x v="0"/>
    <x v="0"/>
    <s v="Yes"/>
  </r>
  <r>
    <n v="457"/>
    <x v="65"/>
    <s v="Saturday"/>
    <s v="Same"/>
    <n v="32.69"/>
    <n v="7"/>
    <n v="0.21413276231263384"/>
    <n v="1.5"/>
    <d v="1899-12-30T17:33:00"/>
    <d v="1899-12-30T18:03:00"/>
    <d v="1899-12-30T00:30:00"/>
    <n v="30"/>
    <s v="5275 Town and Country Blvd"/>
    <n v="2124"/>
    <x v="0"/>
    <x v="0"/>
    <x v="1"/>
    <s v="No"/>
  </r>
  <r>
    <n v="458"/>
    <x v="65"/>
    <s v="Saturday"/>
    <s v="Same"/>
    <n v="35.72"/>
    <n v="6"/>
    <n v="0.16797312430011199"/>
    <n v="1.5"/>
    <d v="1899-12-30T18:06:00"/>
    <d v="1899-12-30T18:44:00"/>
    <d v="1899-12-30T00:38:00"/>
    <n v="38"/>
    <s v="3700 Legacy Drive"/>
    <n v="28203"/>
    <x v="0"/>
    <x v="0"/>
    <x v="1"/>
    <s v="No"/>
  </r>
  <r>
    <n v="459"/>
    <x v="65"/>
    <s v="Saturday"/>
    <s v="Same"/>
    <n v="29.99"/>
    <n v="4"/>
    <n v="0.13337779259753252"/>
    <n v="1.5"/>
    <d v="1899-12-30T18:18:00"/>
    <d v="1899-12-30T18:53:00"/>
    <d v="1899-12-30T00:35:00"/>
    <n v="35"/>
    <s v="5177 Iroquois Drive"/>
    <m/>
    <x v="0"/>
    <x v="0"/>
    <x v="0"/>
    <s v="No"/>
  </r>
  <r>
    <n v="460"/>
    <x v="65"/>
    <s v="Saturday"/>
    <s v="Same"/>
    <n v="99.2"/>
    <n v="10"/>
    <n v="0.10080645161290322"/>
    <n v="1.5"/>
    <d v="1899-12-30T19:11:00"/>
    <d v="1899-12-30T19:48:00"/>
    <d v="1899-12-30T00:37:00"/>
    <n v="37"/>
    <s v="7978 Stone River Drive"/>
    <m/>
    <x v="0"/>
    <x v="0"/>
    <x v="0"/>
    <s v="No"/>
  </r>
  <r>
    <n v="461"/>
    <x v="65"/>
    <s v="Saturday"/>
    <s v="Same"/>
    <n v="28.63"/>
    <n v="6"/>
    <n v="0.20957038071952497"/>
    <n v="1.5"/>
    <d v="1899-12-30T19:47:00"/>
    <d v="1899-12-30T20:20:00"/>
    <d v="1899-12-30T00:33:00"/>
    <n v="33"/>
    <s v="7921 Maddox Road"/>
    <m/>
    <x v="2"/>
    <x v="0"/>
    <x v="0"/>
    <s v="No"/>
  </r>
  <r>
    <n v="462"/>
    <x v="65"/>
    <s v="Saturday"/>
    <s v="Same"/>
    <n v="17.86"/>
    <n v="3.14"/>
    <n v="0.17581187010078389"/>
    <n v="1.5"/>
    <d v="1899-12-30T20:00:00"/>
    <d v="1899-12-30T20:28:00"/>
    <d v="1899-12-30T00:28:00"/>
    <n v="28"/>
    <s v="2620 Naomi Street"/>
    <m/>
    <x v="2"/>
    <x v="0"/>
    <x v="0"/>
    <s v="No"/>
  </r>
  <r>
    <n v="463"/>
    <x v="66"/>
    <s v="Sunday"/>
    <s v="Different"/>
    <n v="52.34"/>
    <n v="5"/>
    <n v="9.552923194497516E-2"/>
    <n v="1.5"/>
    <d v="1899-12-30T16:52:00"/>
    <d v="1899-12-30T17:20:00"/>
    <d v="1899-12-30T00:28:00"/>
    <n v="28"/>
    <s v="10009 Max Lane"/>
    <m/>
    <x v="0"/>
    <x v="0"/>
    <x v="0"/>
    <s v="No"/>
  </r>
  <r>
    <n v="464"/>
    <x v="66"/>
    <s v="Sunday"/>
    <s v="Same"/>
    <n v="27.01"/>
    <n v="5"/>
    <n v="0.18511662347278784"/>
    <n v="1.5"/>
    <d v="1899-12-30T18:01:00"/>
    <d v="1899-12-30T18:21:00"/>
    <d v="1899-12-30T00:20:00"/>
    <n v="20"/>
    <s v="7001 Parkwood Blvd"/>
    <n v="2103"/>
    <x v="2"/>
    <x v="0"/>
    <x v="1"/>
    <s v="No"/>
  </r>
  <r>
    <n v="465"/>
    <x v="66"/>
    <s v="Sunday"/>
    <s v="Same"/>
    <n v="39.4"/>
    <n v="5"/>
    <n v="0.12690355329949238"/>
    <n v="1.5"/>
    <d v="1899-12-30T18:26:00"/>
    <d v="1899-12-30T18:55:00"/>
    <d v="1899-12-30T00:29:00"/>
    <n v="29.000000000000004"/>
    <s v="10807 Tree Shadow Lane"/>
    <m/>
    <x v="0"/>
    <x v="0"/>
    <x v="0"/>
    <s v="No"/>
  </r>
  <r>
    <n v="466"/>
    <x v="66"/>
    <s v="Sunday"/>
    <s v="Same"/>
    <n v="30.04"/>
    <n v="6"/>
    <n v="0.19973368841544609"/>
    <n v="1.5"/>
    <d v="1899-12-30T18:28:00"/>
    <d v="1899-12-30T19:15:00"/>
    <d v="1899-12-30T00:47:00"/>
    <n v="47.000000000000007"/>
    <s v="2949 Parkwood Blvd"/>
    <n v="286"/>
    <x v="0"/>
    <x v="0"/>
    <x v="1"/>
    <s v="No"/>
  </r>
  <r>
    <n v="467"/>
    <x v="67"/>
    <s v="Friday"/>
    <s v="Different"/>
    <n v="36.159999999999997"/>
    <n v="7"/>
    <n v="0.1935840707964602"/>
    <n v="5"/>
    <d v="1899-12-30T16:26:00"/>
    <d v="1899-12-30T17:09:00"/>
    <d v="1899-12-30T00:43:00"/>
    <n v="43"/>
    <s v="962 Havenbrook Lane"/>
    <m/>
    <x v="0"/>
    <x v="0"/>
    <x v="0"/>
    <s v="No"/>
  </r>
  <r>
    <n v="468"/>
    <x v="67"/>
    <s v="Friday"/>
    <s v="Same"/>
    <n v="42.43"/>
    <n v="6"/>
    <n v="0.14140938015555032"/>
    <n v="5"/>
    <d v="1899-12-30T16:32:00"/>
    <d v="1899-12-30T17:13:00"/>
    <d v="1899-12-30T00:41:00"/>
    <n v="41"/>
    <s v="5484 Statesman Lane"/>
    <m/>
    <x v="0"/>
    <x v="0"/>
    <x v="0"/>
    <s v="No"/>
  </r>
  <r>
    <n v="469"/>
    <x v="67"/>
    <s v="Friday"/>
    <s v="Same"/>
    <n v="89.74"/>
    <n v="5"/>
    <n v="5.5716514374860714E-2"/>
    <n v="1.5"/>
    <d v="1899-12-30T17:49:00"/>
    <d v="1899-12-30T18:21:00"/>
    <d v="1899-12-30T00:32:00"/>
    <n v="32"/>
    <s v="5652 Perrin Street"/>
    <m/>
    <x v="3"/>
    <x v="0"/>
    <x v="0"/>
    <s v="No"/>
  </r>
  <r>
    <n v="470"/>
    <x v="67"/>
    <s v="Friday"/>
    <s v="Same"/>
    <n v="19.7"/>
    <n v="4"/>
    <n v="0.20304568527918782"/>
    <n v="5"/>
    <d v="1899-12-30T17:48:00"/>
    <d v="1899-12-30T18:40:00"/>
    <d v="1899-12-30T00:52:00"/>
    <n v="52"/>
    <s v="1036 Heathrow Drive"/>
    <m/>
    <x v="0"/>
    <x v="0"/>
    <x v="0"/>
    <s v="No"/>
  </r>
  <r>
    <n v="471"/>
    <x v="67"/>
    <s v="Friday"/>
    <s v="Same"/>
    <n v="45.9"/>
    <n v="6.5"/>
    <n v="0.14161220043572986"/>
    <n v="1.5"/>
    <d v="1899-12-30T19:07:00"/>
    <d v="1899-12-30T19:33:00"/>
    <d v="1899-12-30T00:26:00"/>
    <n v="26"/>
    <s v="5783 Versailles Avenue"/>
    <m/>
    <x v="0"/>
    <x v="3"/>
    <x v="0"/>
    <s v="No"/>
  </r>
  <r>
    <n v="472"/>
    <x v="67"/>
    <s v="Friday"/>
    <s v="Same"/>
    <n v="56.02"/>
    <n v="12"/>
    <n v="0.21420921099607282"/>
    <n v="1.5"/>
    <d v="1899-12-30T18:55:00"/>
    <d v="1899-12-30T19:41:00"/>
    <d v="1899-12-30T00:46:00"/>
    <n v="46.000000000000007"/>
    <s v="5001 Apache Circle"/>
    <m/>
    <x v="0"/>
    <x v="0"/>
    <x v="0"/>
    <s v="No"/>
  </r>
  <r>
    <n v="473"/>
    <x v="67"/>
    <s v="Friday"/>
    <s v="Same"/>
    <n v="39.19"/>
    <n v="7"/>
    <n v="0.17861699413115592"/>
    <n v="1.5"/>
    <d v="1899-12-30T19:47:00"/>
    <d v="1899-12-30T20:10:00"/>
    <d v="1899-12-30T00:23:00"/>
    <n v="23.000000000000004"/>
    <s v="10612 Wild Oak Drive"/>
    <m/>
    <x v="0"/>
    <x v="0"/>
    <x v="0"/>
    <s v="No"/>
  </r>
  <r>
    <n v="474"/>
    <x v="67"/>
    <s v="Friday"/>
    <s v="Same"/>
    <n v="53.38"/>
    <n v="3"/>
    <n v="5.6200824278756084E-2"/>
    <n v="1.5"/>
    <d v="1899-12-30T20:21:00"/>
    <d v="1899-12-30T20:45:00"/>
    <d v="1899-12-30T00:24:00"/>
    <n v="24"/>
    <s v="7600 John Q Hammons Blvd"/>
    <n v="623"/>
    <x v="0"/>
    <x v="0"/>
    <x v="2"/>
    <s v="No"/>
  </r>
  <r>
    <n v="475"/>
    <x v="67"/>
    <s v="Friday"/>
    <s v="Same"/>
    <n v="27.44"/>
    <n v="3"/>
    <n v="0.10932944606413994"/>
    <n v="1.5"/>
    <d v="1899-12-30T20:51:00"/>
    <d v="1899-12-30T21:12:00"/>
    <d v="1899-12-30T00:21:00"/>
    <n v="21"/>
    <s v="1614 Saint Johns Trail"/>
    <m/>
    <x v="0"/>
    <x v="0"/>
    <x v="1"/>
    <s v="No"/>
  </r>
  <r>
    <n v="476"/>
    <x v="67"/>
    <s v="Friday"/>
    <s v="Same"/>
    <n v="26.52"/>
    <n v="23.48"/>
    <n v="0.88536953242835603"/>
    <n v="1.5"/>
    <d v="1899-12-30T21:43:00"/>
    <d v="1899-12-30T22:02:00"/>
    <d v="1899-12-30T00:19:00"/>
    <n v="19"/>
    <s v="2356 Chelsea Drive"/>
    <m/>
    <x v="0"/>
    <x v="0"/>
    <x v="0"/>
    <s v="No"/>
  </r>
  <r>
    <n v="477"/>
    <x v="68"/>
    <s v="Saturday"/>
    <s v="Different"/>
    <n v="16.18"/>
    <n v="2"/>
    <n v="0.12360939431396786"/>
    <n v="1.5"/>
    <d v="1899-12-30T17:40:00"/>
    <d v="1899-12-30T17:40:00"/>
    <d v="1899-12-30T00:00:00"/>
    <n v="0"/>
    <s v="10040 Danbury Drive"/>
    <m/>
    <x v="0"/>
    <x v="0"/>
    <x v="0"/>
    <s v="Yes"/>
  </r>
  <r>
    <n v="478"/>
    <x v="68"/>
    <s v="Saturday"/>
    <s v="Same"/>
    <n v="26.74"/>
    <n v="0"/>
    <n v="0"/>
    <n v="1.5"/>
    <d v="1899-12-30T17:39:00"/>
    <d v="1899-12-30T18:57:00"/>
    <d v="1899-12-30T01:18:00"/>
    <n v="78"/>
    <s v="4405 Newcastle Drive"/>
    <m/>
    <x v="0"/>
    <x v="0"/>
    <x v="0"/>
    <s v="No"/>
  </r>
  <r>
    <n v="479"/>
    <x v="68"/>
    <s v="Saturday"/>
    <s v="Same"/>
    <n v="48.7"/>
    <n v="3"/>
    <n v="6.1601642710472276E-2"/>
    <n v="1.5"/>
    <d v="1899-12-30T17:41:00"/>
    <d v="1899-12-30T18:34:00"/>
    <d v="1899-12-30T00:53:00"/>
    <n v="53"/>
    <s v="2521 Brentwood Drive"/>
    <m/>
    <x v="0"/>
    <x v="0"/>
    <x v="0"/>
    <s v="No"/>
  </r>
  <r>
    <n v="480"/>
    <x v="68"/>
    <s v="Saturday"/>
    <s v="Same"/>
    <n v="36.26"/>
    <n v="5"/>
    <n v="0.13789299503585217"/>
    <n v="5"/>
    <d v="1899-12-30T17:34:00"/>
    <d v="1899-12-30T18:44:00"/>
    <d v="1899-12-30T01:10:00"/>
    <n v="70"/>
    <s v="8248 Inverness"/>
    <m/>
    <x v="3"/>
    <x v="0"/>
    <x v="0"/>
    <s v="No"/>
  </r>
  <r>
    <n v="481"/>
    <x v="68"/>
    <s v="Saturday"/>
    <s v="Same"/>
    <n v="20.239999999999998"/>
    <n v="4"/>
    <n v="0.19762845849802374"/>
    <n v="1.5"/>
    <d v="1899-12-30T18:43:00"/>
    <d v="1899-12-30T19:32:00"/>
    <d v="1899-12-30T00:49:00"/>
    <n v="49"/>
    <s v="3512 Burnet Drive"/>
    <m/>
    <x v="2"/>
    <x v="0"/>
    <x v="0"/>
    <s v="No"/>
  </r>
  <r>
    <n v="482"/>
    <x v="68"/>
    <s v="Saturday"/>
    <s v="Same"/>
    <n v="21.87"/>
    <n v="12"/>
    <n v="0.54869684499314131"/>
    <n v="1.5"/>
    <d v="1899-12-30T19:31:00"/>
    <d v="1899-12-30T20:08:00"/>
    <d v="1899-12-30T00:37:00"/>
    <n v="37"/>
    <s v="6102 Canvas Back Drive"/>
    <m/>
    <x v="0"/>
    <x v="2"/>
    <x v="0"/>
    <s v="No"/>
  </r>
  <r>
    <n v="483"/>
    <x v="68"/>
    <s v="Saturday"/>
    <s v="Same"/>
    <n v="63.27"/>
    <n v="10"/>
    <n v="0.158052789631737"/>
    <n v="5"/>
    <d v="1899-12-30T19:45:00"/>
    <d v="1899-12-30T20:27:00"/>
    <d v="1899-12-30T00:42:00"/>
    <n v="42"/>
    <s v="11368 Dorchester Lane"/>
    <m/>
    <x v="0"/>
    <x v="0"/>
    <x v="0"/>
    <s v="No"/>
  </r>
  <r>
    <n v="484"/>
    <x v="69"/>
    <s v="Sunday"/>
    <s v="Different"/>
    <n v="25.11"/>
    <n v="6"/>
    <n v="0.23894862604540024"/>
    <n v="1.5"/>
    <d v="1899-12-30T16:41:00"/>
    <d v="1899-12-30T17:09:00"/>
    <d v="1899-12-30T00:28:00"/>
    <n v="28"/>
    <s v="4116 Sardinia Way"/>
    <m/>
    <x v="0"/>
    <x v="0"/>
    <x v="0"/>
    <s v="No"/>
  </r>
  <r>
    <n v="485"/>
    <x v="69"/>
    <s v="Sunday"/>
    <s v="Same"/>
    <n v="32.58"/>
    <n v="5"/>
    <n v="0.1534683855125844"/>
    <n v="1.5"/>
    <d v="1899-12-30T16:44:00"/>
    <d v="1899-12-30T17:26:00"/>
    <d v="1899-12-30T00:42:00"/>
    <n v="42"/>
    <s v="5540 King Drive"/>
    <m/>
    <x v="3"/>
    <x v="0"/>
    <x v="0"/>
    <s v="No"/>
  </r>
  <r>
    <n v="486"/>
    <x v="69"/>
    <s v="Sunday"/>
    <s v="Same"/>
    <n v="21.33"/>
    <n v="4"/>
    <n v="0.18752930145335209"/>
    <n v="1.5"/>
    <d v="1899-12-30T17:40:00"/>
    <d v="1899-12-30T18:06:00"/>
    <d v="1899-12-30T00:26:00"/>
    <n v="26"/>
    <s v="4000 Morning Star Road"/>
    <m/>
    <x v="2"/>
    <x v="0"/>
    <x v="0"/>
    <s v="No"/>
  </r>
  <r>
    <n v="487"/>
    <x v="69"/>
    <s v="Sunday"/>
    <s v="Same"/>
    <n v="53.2"/>
    <n v="10"/>
    <n v="0.18796992481203006"/>
    <n v="1.5"/>
    <d v="1899-12-30T18:15:00"/>
    <d v="1899-12-30T18:42:00"/>
    <d v="1899-12-30T00:27:00"/>
    <n v="26.999999999999996"/>
    <s v="11106 Jereme Trail"/>
    <m/>
    <x v="0"/>
    <x v="0"/>
    <x v="0"/>
    <s v="No"/>
  </r>
  <r>
    <n v="488"/>
    <x v="69"/>
    <s v="Sunday"/>
    <s v="Same"/>
    <n v="30.58"/>
    <n v="19.420000000000002"/>
    <n v="0.63505559189012439"/>
    <n v="1.5"/>
    <d v="1899-12-30T18:57:00"/>
    <d v="1899-12-30T19:12:00"/>
    <d v="1899-12-30T00:15:00"/>
    <n v="15"/>
    <s v="2356 Chelsea Drive"/>
    <m/>
    <x v="0"/>
    <x v="0"/>
    <x v="0"/>
    <s v="No"/>
  </r>
  <r>
    <n v="489"/>
    <x v="69"/>
    <s v="Sunday"/>
    <s v="Same"/>
    <n v="44.06"/>
    <n v="5"/>
    <n v="0.11348161597821152"/>
    <n v="5"/>
    <d v="1899-12-30T19:12:00"/>
    <d v="1899-12-30T19:52:00"/>
    <d v="1899-12-30T00:40:00"/>
    <n v="40"/>
    <s v="7621 Blackhall "/>
    <m/>
    <x v="3"/>
    <x v="0"/>
    <x v="0"/>
    <s v="No"/>
  </r>
  <r>
    <n v="490"/>
    <x v="69"/>
    <s v="Sunday"/>
    <s v="Same"/>
    <n v="54.56"/>
    <n v="5"/>
    <n v="9.1642228739002934E-2"/>
    <n v="5"/>
    <d v="1899-12-30T19:23:00"/>
    <d v="1899-12-30T20:01:00"/>
    <d v="1899-12-30T00:38:00"/>
    <n v="38"/>
    <s v="1180 Ranch Gate Lane"/>
    <m/>
    <x v="0"/>
    <x v="0"/>
    <x v="0"/>
    <s v="No"/>
  </r>
  <r>
    <n v="491"/>
    <x v="69"/>
    <s v="Sunday"/>
    <s v="Same"/>
    <n v="22.41"/>
    <n v="5"/>
    <n v="0.22311468094600626"/>
    <n v="1.5"/>
    <d v="1899-12-30T20:51:00"/>
    <d v="1899-12-30T21:12:00"/>
    <d v="1899-12-30T00:21:00"/>
    <n v="21"/>
    <s v="4671 Cecile Road"/>
    <m/>
    <x v="2"/>
    <x v="0"/>
    <x v="0"/>
    <s v="No"/>
  </r>
  <r>
    <n v="492"/>
    <x v="70"/>
    <s v="Friday"/>
    <s v="Different"/>
    <n v="51.69"/>
    <n v="8.31"/>
    <n v="0.16076610562971563"/>
    <n v="7"/>
    <d v="1899-12-30T16:23:00"/>
    <d v="1899-12-30T17:13:00"/>
    <d v="1899-12-30T00:50:00"/>
    <n v="50"/>
    <s v="3724 Adelaide"/>
    <m/>
    <x v="3"/>
    <x v="0"/>
    <x v="0"/>
    <s v="No"/>
  </r>
  <r>
    <n v="493"/>
    <x v="70"/>
    <s v="Friday"/>
    <s v="Same"/>
    <n v="15.7"/>
    <n v="0"/>
    <n v="0"/>
    <n v="1.5"/>
    <d v="1899-12-30T17:30:00"/>
    <d v="1899-12-30T18:02:00"/>
    <d v="1899-12-30T00:32:00"/>
    <n v="32"/>
    <s v="4613 Republic Drive"/>
    <m/>
    <x v="0"/>
    <x v="4"/>
    <x v="0"/>
    <s v="No"/>
  </r>
  <r>
    <n v="494"/>
    <x v="70"/>
    <s v="Friday"/>
    <s v="Same"/>
    <n v="49.96"/>
    <n v="3"/>
    <n v="6.0048038430744598E-2"/>
    <n v="1.5"/>
    <d v="1899-12-30T17:47:00"/>
    <d v="1899-12-30T18:42:00"/>
    <d v="1899-12-30T00:55:00"/>
    <n v="54.999999999999993"/>
    <s v="3112 Vidalia Lane"/>
    <m/>
    <x v="2"/>
    <x v="0"/>
    <x v="0"/>
    <s v="No"/>
  </r>
  <r>
    <n v="495"/>
    <x v="70"/>
    <s v="Friday"/>
    <s v="Same"/>
    <n v="38.369999999999997"/>
    <n v="10"/>
    <n v="0.26062027625749284"/>
    <n v="1.5"/>
    <d v="1899-12-30T17:57:00"/>
    <d v="1899-12-30T18:46:00"/>
    <d v="1899-12-30T00:49:00"/>
    <n v="49"/>
    <s v="3412 Paradise Valley Drive"/>
    <m/>
    <x v="2"/>
    <x v="0"/>
    <x v="0"/>
    <s v="No"/>
  </r>
  <r>
    <n v="496"/>
    <x v="70"/>
    <s v="Friday"/>
    <s v="Same"/>
    <n v="42.11"/>
    <n v="8"/>
    <n v="0.18997862740441701"/>
    <n v="5"/>
    <d v="1899-12-30T18:11:00"/>
    <d v="1899-12-30T18:53:00"/>
    <d v="1899-12-30T00:42:00"/>
    <n v="42"/>
    <s v="2601 Geiberger Drive"/>
    <m/>
    <x v="2"/>
    <x v="0"/>
    <x v="0"/>
    <s v="No"/>
  </r>
  <r>
    <n v="497"/>
    <x v="70"/>
    <s v="Friday"/>
    <s v="Same"/>
    <n v="40.270000000000003"/>
    <n v="10"/>
    <n v="0.24832381425378691"/>
    <n v="1.5"/>
    <d v="1899-12-30T18:15:00"/>
    <d v="1899-12-30T19:06:00"/>
    <d v="1899-12-30T00:51:00"/>
    <n v="51"/>
    <s v="11304 Jereme Trail"/>
    <m/>
    <x v="0"/>
    <x v="0"/>
    <x v="0"/>
    <s v="No"/>
  </r>
  <r>
    <n v="498"/>
    <x v="70"/>
    <s v="Friday"/>
    <s v="Same"/>
    <n v="64.84"/>
    <n v="10"/>
    <n v="0.1542257865515114"/>
    <n v="5"/>
    <d v="1899-12-30T19:40:00"/>
    <d v="1899-12-30T19:40:00"/>
    <d v="1899-12-30T00:00:00"/>
    <n v="0"/>
    <s v="15163 Woodbluff Drive"/>
    <m/>
    <x v="0"/>
    <x v="0"/>
    <x v="0"/>
    <s v="Yes"/>
  </r>
  <r>
    <n v="499"/>
    <x v="70"/>
    <s v="Friday"/>
    <s v="Same"/>
    <n v="31.38"/>
    <n v="7"/>
    <n v="0.22307202039515617"/>
    <n v="1.5"/>
    <d v="1899-12-30T19:02:00"/>
    <d v="1899-12-30T20:01:00"/>
    <d v="1899-12-30T00:59:00"/>
    <n v="59"/>
    <s v="6712 Carmel Valley Drive"/>
    <m/>
    <x v="0"/>
    <x v="0"/>
    <x v="0"/>
    <s v="No"/>
  </r>
  <r>
    <n v="500"/>
    <x v="70"/>
    <s v="Friday"/>
    <s v="Same"/>
    <n v="47.03"/>
    <n v="8"/>
    <n v="0.17010418881564959"/>
    <n v="1.5"/>
    <d v="1899-12-30T19:04:00"/>
    <d v="1899-12-30T20:08:00"/>
    <d v="1899-12-30T01:04:00"/>
    <n v="64"/>
    <s v="5635 Imperial Meadow Drive"/>
    <m/>
    <x v="0"/>
    <x v="0"/>
    <x v="0"/>
    <s v="No"/>
  </r>
  <r>
    <n v="501"/>
    <x v="70"/>
    <s v="Friday"/>
    <s v="Same"/>
    <n v="64.290000000000006"/>
    <n v="20"/>
    <n v="0.3110903717529942"/>
    <n v="1.5"/>
    <d v="1899-12-30T19:06:00"/>
    <d v="1899-12-30T20:12:00"/>
    <d v="1899-12-30T01:06:00"/>
    <n v="66"/>
    <s v="10216 Cecile Drive"/>
    <m/>
    <x v="0"/>
    <x v="0"/>
    <x v="0"/>
    <s v="No"/>
  </r>
  <r>
    <n v="502"/>
    <x v="70"/>
    <s v="Friday"/>
    <s v="Same"/>
    <n v="18.350000000000001"/>
    <n v="2"/>
    <n v="0.108991825613079"/>
    <n v="1.5"/>
    <d v="1899-12-30T20:00:00"/>
    <d v="1899-12-30T20:42:00"/>
    <d v="1899-12-30T00:42:00"/>
    <n v="42"/>
    <s v="7645 Junegrass Lane"/>
    <m/>
    <x v="0"/>
    <x v="0"/>
    <x v="0"/>
    <s v="No"/>
  </r>
  <r>
    <n v="503"/>
    <x v="71"/>
    <s v="Saturday"/>
    <s v="Different"/>
    <n v="25.66"/>
    <n v="5"/>
    <n v="0.19485580670303976"/>
    <n v="1.5"/>
    <d v="1899-12-30T16:57:00"/>
    <d v="1899-12-30T17:38:00"/>
    <d v="1899-12-30T00:41:00"/>
    <n v="41"/>
    <s v="3200 Rifle Gap Road"/>
    <n v="1124"/>
    <x v="0"/>
    <x v="0"/>
    <x v="1"/>
    <s v="No"/>
  </r>
  <r>
    <n v="504"/>
    <x v="71"/>
    <s v="Saturday"/>
    <s v="Same"/>
    <n v="42.22"/>
    <n v="15"/>
    <n v="0.35528185693983894"/>
    <n v="1.5"/>
    <d v="1899-12-30T17:14:00"/>
    <d v="1899-12-30T17:47:00"/>
    <d v="1899-12-30T00:33:00"/>
    <n v="33"/>
    <s v="3717 Andover Drive"/>
    <m/>
    <x v="0"/>
    <x v="0"/>
    <x v="0"/>
    <s v="No"/>
  </r>
  <r>
    <n v="505"/>
    <x v="71"/>
    <s v="Saturday"/>
    <s v="Same"/>
    <n v="43.79"/>
    <n v="16.21"/>
    <n v="0.37017583923270153"/>
    <n v="5"/>
    <d v="1899-12-30T17:10:00"/>
    <d v="1899-12-30T18:06:00"/>
    <d v="1899-12-30T00:56:00"/>
    <n v="56"/>
    <s v="8728 Paradise Drive"/>
    <m/>
    <x v="5"/>
    <x v="0"/>
    <x v="0"/>
    <s v="No"/>
  </r>
  <r>
    <n v="506"/>
    <x v="71"/>
    <s v="Saturday"/>
    <s v="Same"/>
    <n v="67.33"/>
    <n v="10"/>
    <n v="0.14852220406950839"/>
    <n v="1.5"/>
    <d v="1899-12-30T17:53:00"/>
    <d v="1899-12-30T18:40:00"/>
    <d v="1899-12-30T00:47:00"/>
    <n v="47.000000000000007"/>
    <s v="6001 Baton Rouge Blvd"/>
    <m/>
    <x v="0"/>
    <x v="0"/>
    <x v="0"/>
    <s v="No"/>
  </r>
  <r>
    <n v="507"/>
    <x v="71"/>
    <s v="Saturday"/>
    <s v="Same"/>
    <n v="27.55"/>
    <n v="17.45"/>
    <n v="0.6333938294010889"/>
    <n v="5"/>
    <d v="1899-12-30T18:05:00"/>
    <d v="1899-12-30T18:53:00"/>
    <d v="1899-12-30T00:48:00"/>
    <n v="48"/>
    <s v="8061 Hillside Drive"/>
    <m/>
    <x v="0"/>
    <x v="0"/>
    <x v="0"/>
    <s v="No"/>
  </r>
  <r>
    <n v="508"/>
    <x v="71"/>
    <s v="Saturday"/>
    <s v="Same"/>
    <n v="34.04"/>
    <n v="6"/>
    <n v="0.17626321974148063"/>
    <n v="5"/>
    <d v="1899-12-30T18:07:00"/>
    <d v="1899-12-30T19:04:00"/>
    <d v="1899-12-30T00:57:00"/>
    <n v="57"/>
    <s v="12249 Lazio Lane"/>
    <m/>
    <x v="0"/>
    <x v="0"/>
    <x v="0"/>
    <s v="No"/>
  </r>
  <r>
    <n v="509"/>
    <x v="71"/>
    <s v="Saturday"/>
    <s v="Same"/>
    <n v="47.74"/>
    <n v="6.26"/>
    <n v="0.13112693757855048"/>
    <n v="1.5"/>
    <d v="1899-12-30T19:26:00"/>
    <d v="1899-12-30T19:50:00"/>
    <d v="1899-12-30T00:24:00"/>
    <n v="24"/>
    <s v="5533 Donley Drive"/>
    <m/>
    <x v="0"/>
    <x v="0"/>
    <x v="0"/>
    <s v="No"/>
  </r>
  <r>
    <n v="510"/>
    <x v="71"/>
    <s v="Saturday"/>
    <s v="Same"/>
    <n v="104.95"/>
    <n v="7"/>
    <n v="6.6698427822772743E-2"/>
    <n v="1.5"/>
    <d v="1899-12-30T19:15:00"/>
    <d v="1899-12-30T19:54:00"/>
    <d v="1899-12-30T00:39:00"/>
    <n v="39"/>
    <s v="2338 Chelsea Drive"/>
    <m/>
    <x v="0"/>
    <x v="0"/>
    <x v="0"/>
    <s v="No"/>
  </r>
  <r>
    <n v="511"/>
    <x v="71"/>
    <s v="Saturday"/>
    <s v="Same"/>
    <n v="36.43"/>
    <n v="5"/>
    <n v="0.1372495196266813"/>
    <n v="1.5"/>
    <d v="1899-12-30T19:22:00"/>
    <d v="1899-12-30T20:04:00"/>
    <d v="1899-12-30T00:42:00"/>
    <n v="42"/>
    <s v="4552 Florence Drive"/>
    <m/>
    <x v="0"/>
    <x v="0"/>
    <x v="0"/>
    <s v="No"/>
  </r>
  <r>
    <n v="512"/>
    <x v="71"/>
    <s v="Saturday"/>
    <s v="Same"/>
    <n v="30.85"/>
    <n v="4"/>
    <n v="0.12965964343598055"/>
    <n v="1.5"/>
    <d v="1899-12-30T19:19:00"/>
    <d v="1899-12-30T20:13:00"/>
    <d v="1899-12-30T00:54:00"/>
    <n v="53.999999999999993"/>
    <s v="409 Rosehill Lane"/>
    <n v="409"/>
    <x v="0"/>
    <x v="0"/>
    <x v="1"/>
    <s v="No"/>
  </r>
  <r>
    <n v="513"/>
    <x v="71"/>
    <s v="Saturday"/>
    <s v="Same"/>
    <n v="17"/>
    <n v="6"/>
    <n v="0.35294117647058826"/>
    <n v="1.5"/>
    <d v="1899-12-30T19:18:00"/>
    <d v="1899-12-30T20:20:00"/>
    <d v="1899-12-30T01:02:00"/>
    <n v="62.000000000000007"/>
    <s v="6713 Massa Lane"/>
    <m/>
    <x v="0"/>
    <x v="0"/>
    <x v="0"/>
    <s v="No"/>
  </r>
  <r>
    <n v="514"/>
    <x v="72"/>
    <s v="Sunday"/>
    <s v="Different"/>
    <n v="22.41"/>
    <n v="3.59"/>
    <n v="0.16019634091923249"/>
    <n v="1.5"/>
    <d v="1899-12-30T16:35:00"/>
    <d v="1899-12-30T17:03:00"/>
    <d v="1899-12-30T00:28:00"/>
    <n v="28"/>
    <s v="7309 David Drive"/>
    <m/>
    <x v="0"/>
    <x v="0"/>
    <x v="0"/>
    <s v="No"/>
  </r>
  <r>
    <n v="515"/>
    <x v="72"/>
    <s v="Sunday"/>
    <s v="Same"/>
    <n v="75.400000000000006"/>
    <n v="20"/>
    <n v="0.2652519893899204"/>
    <n v="5"/>
    <d v="1899-12-30T17:14:00"/>
    <d v="1899-12-30T17:42:00"/>
    <d v="1899-12-30T00:28:00"/>
    <n v="28"/>
    <s v="7604 Wassland Drive"/>
    <m/>
    <x v="2"/>
    <x v="0"/>
    <x v="0"/>
    <s v="No"/>
  </r>
  <r>
    <n v="516"/>
    <x v="72"/>
    <s v="Sunday"/>
    <s v="Same"/>
    <n v="18.62"/>
    <n v="3"/>
    <n v="0.16111707841031148"/>
    <n v="5"/>
    <d v="1899-12-30T17:50:00"/>
    <d v="1899-12-30T18:29:00"/>
    <d v="1899-12-30T00:39:00"/>
    <n v="39"/>
    <s v="595 Kimblewick Drive"/>
    <m/>
    <x v="0"/>
    <x v="0"/>
    <x v="0"/>
    <s v="No"/>
  </r>
  <r>
    <n v="517"/>
    <x v="72"/>
    <s v="Sunday"/>
    <s v="Same"/>
    <n v="29.44"/>
    <n v="4"/>
    <n v="0.1358695652173913"/>
    <n v="5"/>
    <d v="1899-12-30T17:51:00"/>
    <d v="1899-12-30T18:42:00"/>
    <d v="1899-12-30T00:51:00"/>
    <n v="51"/>
    <s v="2259 Dampton Drive"/>
    <m/>
    <x v="0"/>
    <x v="0"/>
    <x v="0"/>
    <s v="No"/>
  </r>
  <r>
    <n v="518"/>
    <x v="72"/>
    <s v="Sunday"/>
    <s v="Same"/>
    <n v="139.53"/>
    <n v="20"/>
    <n v="0.14333835017558949"/>
    <n v="5"/>
    <d v="1899-12-30T17:56:00"/>
    <d v="1899-12-30T18:50:00"/>
    <d v="1899-12-30T00:54:00"/>
    <n v="53.999999999999993"/>
    <s v="2035 Sleepy Hollow Trail"/>
    <m/>
    <x v="0"/>
    <x v="0"/>
    <x v="0"/>
    <s v="No"/>
  </r>
  <r>
    <n v="519"/>
    <x v="72"/>
    <s v="Sunday"/>
    <s v="Same"/>
    <n v="45.68"/>
    <n v="6"/>
    <n v="0.13134851138353765"/>
    <n v="1.5"/>
    <d v="1899-12-30T19:02:00"/>
    <d v="1899-12-30T19:44:00"/>
    <d v="1899-12-30T00:42:00"/>
    <n v="42"/>
    <s v="6737 Pecan Chase Lane"/>
    <m/>
    <x v="0"/>
    <x v="0"/>
    <x v="0"/>
    <s v="No"/>
  </r>
  <r>
    <n v="520"/>
    <x v="72"/>
    <s v="Sunday"/>
    <s v="Same"/>
    <n v="38.47"/>
    <n v="4"/>
    <n v="0.10397712503249286"/>
    <n v="1.5"/>
    <d v="1899-12-30T19:10:00"/>
    <d v="1899-12-30T19:54:00"/>
    <d v="1899-12-30T00:44:00"/>
    <n v="44"/>
    <s v="4062 Sevilla Drive"/>
    <m/>
    <x v="0"/>
    <x v="0"/>
    <x v="0"/>
    <s v="No"/>
  </r>
  <r>
    <n v="521"/>
    <x v="72"/>
    <s v="Sunday"/>
    <s v="Same"/>
    <n v="19.7"/>
    <n v="7"/>
    <n v="0.35532994923857869"/>
    <n v="1.5"/>
    <d v="1899-12-30T19:20:00"/>
    <d v="1899-12-30T20:03:00"/>
    <d v="1899-12-30T00:43:00"/>
    <n v="43"/>
    <s v="4672 Parma Lane"/>
    <m/>
    <x v="0"/>
    <x v="0"/>
    <x v="0"/>
    <s v="No"/>
  </r>
  <r>
    <n v="522"/>
    <x v="73"/>
    <s v="Friday"/>
    <s v="Different"/>
    <n v="44.54"/>
    <n v="3"/>
    <n v="6.7355186349348894E-2"/>
    <n v="1.5"/>
    <d v="1899-12-30T16:14:00"/>
    <d v="1899-12-30T17:03:00"/>
    <d v="1899-12-30T00:49:00"/>
    <n v="49"/>
    <s v="4619 Wicklow Drive"/>
    <m/>
    <x v="0"/>
    <x v="0"/>
    <x v="0"/>
    <s v="No"/>
  </r>
  <r>
    <n v="523"/>
    <x v="73"/>
    <s v="Friday"/>
    <s v="Same"/>
    <n v="75.290000000000006"/>
    <n v="13"/>
    <n v="0.17266569265506707"/>
    <n v="5"/>
    <d v="1899-12-30T16:34:00"/>
    <d v="1899-12-30T17:15:00"/>
    <d v="1899-12-30T00:41:00"/>
    <n v="41"/>
    <s v="3554 Bellaire Court"/>
    <m/>
    <x v="0"/>
    <x v="0"/>
    <x v="0"/>
    <s v="No"/>
  </r>
  <r>
    <n v="524"/>
    <x v="73"/>
    <s v="Friday"/>
    <s v="Same"/>
    <n v="57.37"/>
    <n v="20"/>
    <n v="0.34861425832316545"/>
    <n v="7"/>
    <d v="1899-12-30T16:31:00"/>
    <d v="1899-12-30T17:25:00"/>
    <d v="1899-12-30T00:54:00"/>
    <n v="53.999999999999993"/>
    <s v="2753 Cactus Trail"/>
    <m/>
    <x v="0"/>
    <x v="0"/>
    <x v="0"/>
    <s v="No"/>
  </r>
  <r>
    <n v="525"/>
    <x v="73"/>
    <s v="Friday"/>
    <s v="Same"/>
    <n v="22.41"/>
    <n v="3"/>
    <n v="0.13386880856760375"/>
    <n v="1.5"/>
    <d v="1899-12-30T17:33:00"/>
    <d v="1899-12-30T18:12:00"/>
    <d v="1899-12-30T00:39:00"/>
    <n v="39"/>
    <s v="5177 Iroquois Drive"/>
    <m/>
    <x v="0"/>
    <x v="0"/>
    <x v="0"/>
    <s v="No"/>
  </r>
  <r>
    <n v="526"/>
    <x v="73"/>
    <s v="Friday"/>
    <s v="Same"/>
    <n v="30.85"/>
    <n v="3"/>
    <n v="9.7244732576985404E-2"/>
    <n v="1.5"/>
    <d v="1899-12-30T18:15:00"/>
    <d v="1899-12-30T18:51:00"/>
    <d v="1899-12-30T00:36:00"/>
    <n v="36"/>
    <s v="6628 Woodland Hills Lane"/>
    <m/>
    <x v="2"/>
    <x v="0"/>
    <x v="0"/>
    <s v="No"/>
  </r>
  <r>
    <n v="527"/>
    <x v="73"/>
    <s v="Friday"/>
    <s v="Same"/>
    <n v="53.2"/>
    <n v="10"/>
    <n v="0.18796992481203006"/>
    <n v="1.5"/>
    <d v="1899-12-30T18:19:00"/>
    <d v="1899-12-30T18:54:00"/>
    <d v="1899-12-30T00:35:00"/>
    <n v="35"/>
    <s v="6552 Briar Ridge Lane"/>
    <m/>
    <x v="2"/>
    <x v="0"/>
    <x v="0"/>
    <s v="No"/>
  </r>
  <r>
    <n v="528"/>
    <x v="73"/>
    <s v="Friday"/>
    <s v="Same"/>
    <n v="14.83"/>
    <n v="3"/>
    <n v="0.20229265003371544"/>
    <n v="1.5"/>
    <d v="1899-12-30T18:23:00"/>
    <d v="1899-12-30T19:05:00"/>
    <d v="1899-12-30T00:42:00"/>
    <n v="42"/>
    <s v="5675 Lake District Drive"/>
    <n v="212"/>
    <x v="3"/>
    <x v="0"/>
    <x v="1"/>
    <s v="No"/>
  </r>
  <r>
    <n v="529"/>
    <x v="73"/>
    <s v="Friday"/>
    <s v="Same"/>
    <n v="143.27000000000001"/>
    <n v="25"/>
    <n v="0.17449570740559781"/>
    <n v="1.5"/>
    <d v="1899-12-30T19:45:00"/>
    <d v="1899-12-30T19:45:00"/>
    <d v="1899-12-30T00:00:00"/>
    <n v="0"/>
    <s v="4656 Thanksgiving Lane"/>
    <m/>
    <x v="2"/>
    <x v="0"/>
    <x v="0"/>
    <s v="Yes"/>
  </r>
  <r>
    <n v="530"/>
    <x v="73"/>
    <s v="Friday"/>
    <s v="Same"/>
    <n v="34.26"/>
    <n v="10.74"/>
    <n v="0.31348511383537658"/>
    <n v="1.5"/>
    <d v="1899-12-30T19:19:00"/>
    <d v="1899-12-30T19:52:00"/>
    <d v="1899-12-30T00:33:00"/>
    <n v="33"/>
    <s v="4673 Edith Street"/>
    <m/>
    <x v="2"/>
    <x v="0"/>
    <x v="0"/>
    <s v="No"/>
  </r>
  <r>
    <n v="531"/>
    <x v="73"/>
    <s v="Friday"/>
    <s v="Same"/>
    <n v="34.32"/>
    <n v="5"/>
    <n v="0.14568764568764569"/>
    <n v="1.5"/>
    <d v="1899-12-30T19:06:00"/>
    <d v="1899-12-30T20:04:00"/>
    <d v="1899-12-30T00:58:00"/>
    <n v="58.000000000000007"/>
    <s v="3004 Vidalia Lane"/>
    <m/>
    <x v="2"/>
    <x v="0"/>
    <x v="0"/>
    <s v="No"/>
  </r>
  <r>
    <n v="532"/>
    <x v="74"/>
    <s v="Tuesday"/>
    <s v="Different"/>
    <n v="34.86"/>
    <n v="10"/>
    <n v="0.2868617326448652"/>
    <n v="5"/>
    <d v="1899-12-30T17:48:00"/>
    <d v="1899-12-30T19:04:00"/>
    <d v="1899-12-30T01:16:00"/>
    <n v="76"/>
    <s v="2607 Sir Turquin Lane"/>
    <m/>
    <x v="1"/>
    <x v="0"/>
    <x v="0"/>
    <s v="No"/>
  </r>
  <r>
    <n v="533"/>
    <x v="74"/>
    <s v="Tuesday"/>
    <s v="Same"/>
    <n v="37.42"/>
    <n v="4.58"/>
    <n v="0.12239444147514697"/>
    <n v="1.5"/>
    <d v="1899-12-30T17:56:00"/>
    <d v="1899-12-30T19:20:00"/>
    <d v="1899-12-30T01:24:00"/>
    <n v="84"/>
    <s v="6825 Bonaparte Court"/>
    <m/>
    <x v="2"/>
    <x v="6"/>
    <x v="0"/>
    <s v="No"/>
  </r>
  <r>
    <n v="534"/>
    <x v="74"/>
    <s v="Tuesday"/>
    <s v="Same"/>
    <n v="56.67"/>
    <n v="6"/>
    <n v="0.10587612493382742"/>
    <n v="1.5"/>
    <d v="1899-12-30T19:10:00"/>
    <d v="1899-12-30T19:55:00"/>
    <d v="1899-12-30T00:45:00"/>
    <n v="45"/>
    <s v="6109 Highview Drive"/>
    <m/>
    <x v="2"/>
    <x v="0"/>
    <x v="0"/>
    <s v="No"/>
  </r>
  <r>
    <n v="535"/>
    <x v="74"/>
    <s v="Tuesday"/>
    <s v="Same"/>
    <n v="35.4"/>
    <n v="6.6"/>
    <n v="0.1864406779661017"/>
    <n v="1.5"/>
    <d v="1899-12-30T19:20:00"/>
    <d v="1899-12-30T20:08:00"/>
    <d v="1899-12-30T00:48:00"/>
    <n v="48"/>
    <s v="5701 Lake District Drive"/>
    <n v="16"/>
    <x v="3"/>
    <x v="0"/>
    <x v="1"/>
    <s v="No"/>
  </r>
  <r>
    <n v="536"/>
    <x v="74"/>
    <s v="Tuesday"/>
    <s v="Same"/>
    <n v="32.369999999999997"/>
    <n v="7"/>
    <n v="0.21624961383997529"/>
    <n v="1.5"/>
    <d v="1899-12-30T19:48:00"/>
    <d v="1899-12-30T20:38:00"/>
    <d v="1899-12-30T00:50:00"/>
    <n v="50"/>
    <s v="6900 Bishop Road"/>
    <n v="4111"/>
    <x v="2"/>
    <x v="0"/>
    <x v="1"/>
    <s v="No"/>
  </r>
  <r>
    <n v="537"/>
    <x v="74"/>
    <s v="Tuesday"/>
    <s v="Same"/>
    <n v="31.61"/>
    <n v="8.39"/>
    <n v="0.26542233470420756"/>
    <n v="1.5"/>
    <d v="1899-12-30T19:53:00"/>
    <d v="1899-12-30T20:49:00"/>
    <d v="1899-12-30T00:56:00"/>
    <n v="56"/>
    <s v="4612 Reunion Drive"/>
    <m/>
    <x v="2"/>
    <x v="0"/>
    <x v="0"/>
    <s v="No"/>
  </r>
  <r>
    <n v="538"/>
    <x v="74"/>
    <s v="Tuesday"/>
    <s v="Same"/>
    <n v="22.41"/>
    <n v="3"/>
    <n v="0.13386880856760375"/>
    <n v="1.5"/>
    <d v="1899-12-30T20:18:00"/>
    <d v="1899-12-30T20:58:00"/>
    <d v="1899-12-30T00:40:00"/>
    <n v="40"/>
    <s v="8300 Bartley Circle"/>
    <m/>
    <x v="2"/>
    <x v="0"/>
    <x v="0"/>
    <s v="No"/>
  </r>
  <r>
    <n v="539"/>
    <x v="74"/>
    <s v="Tuesday"/>
    <s v="Same"/>
    <n v="30.31"/>
    <n v="6.79"/>
    <n v="0.22401847575057737"/>
    <n v="1.5"/>
    <d v="1899-12-30T21:22:00"/>
    <d v="1899-12-30T21:40:00"/>
    <d v="1899-12-30T00:18:00"/>
    <n v="18"/>
    <s v="7500 Bishop Road"/>
    <n v="1214"/>
    <x v="2"/>
    <x v="0"/>
    <x v="1"/>
    <s v="No"/>
  </r>
  <r>
    <n v="540"/>
    <x v="75"/>
    <s v="Friday"/>
    <s v="Different"/>
    <n v="61.27"/>
    <n v="7"/>
    <n v="0.11424840868287905"/>
    <n v="1.5"/>
    <d v="1899-12-30T18:17:00"/>
    <d v="1899-12-30T18:50:00"/>
    <d v="1899-12-30T00:33:00"/>
    <n v="33"/>
    <s v="7635 Brookview Drive"/>
    <m/>
    <x v="0"/>
    <x v="0"/>
    <x v="0"/>
    <s v="No"/>
  </r>
  <r>
    <n v="541"/>
    <x v="75"/>
    <s v="Friday"/>
    <s v="Same"/>
    <n v="28.9"/>
    <n v="6.1"/>
    <n v="0.21107266435986158"/>
    <n v="1.5"/>
    <d v="1899-12-30T19:39:00"/>
    <d v="1899-12-30T20:07:00"/>
    <d v="1899-12-30T00:28:00"/>
    <n v="28"/>
    <s v="5805 Granite Parkway"/>
    <n v="822"/>
    <x v="2"/>
    <x v="0"/>
    <x v="2"/>
    <s v="No"/>
  </r>
  <r>
    <n v="542"/>
    <x v="75"/>
    <s v="Friday"/>
    <s v="Same"/>
    <n v="25.11"/>
    <n v="6.89"/>
    <n v="0.27439267224213459"/>
    <n v="1.5"/>
    <d v="1899-12-30T19:45:00"/>
    <d v="1899-12-30T20:20:00"/>
    <d v="1899-12-30T00:35:00"/>
    <n v="35"/>
    <s v="5732 Cadence Lane"/>
    <m/>
    <x v="2"/>
    <x v="0"/>
    <x v="0"/>
    <s v="No"/>
  </r>
  <r>
    <n v="543"/>
    <x v="76"/>
    <s v="Saturday"/>
    <s v="Different"/>
    <n v="88.55"/>
    <n v="8"/>
    <n v="9.0344438170525135E-2"/>
    <n v="1.5"/>
    <d v="1899-12-30T17:56:00"/>
    <d v="1899-12-30T18:29:00"/>
    <d v="1899-12-30T00:33:00"/>
    <n v="33"/>
    <s v="5644 Trego Street"/>
    <m/>
    <x v="3"/>
    <x v="0"/>
    <x v="0"/>
    <s v="No"/>
  </r>
  <r>
    <n v="544"/>
    <x v="76"/>
    <s v="Saturday"/>
    <s v="Same"/>
    <n v="117.99"/>
    <n v="10"/>
    <n v="8.4752945164844481E-2"/>
    <n v="1.5"/>
    <d v="1899-12-30T18:53:00"/>
    <d v="1899-12-30T19:24:00"/>
    <d v="1899-12-30T00:31:00"/>
    <n v="31.000000000000004"/>
    <s v="3004 Vidalia Lane"/>
    <m/>
    <x v="2"/>
    <x v="0"/>
    <x v="0"/>
    <s v="No"/>
  </r>
  <r>
    <n v="545"/>
    <x v="76"/>
    <s v="Saturday"/>
    <s v="Same"/>
    <n v="33.229999999999997"/>
    <n v="6"/>
    <n v="0.18055973517905508"/>
    <n v="1.5"/>
    <d v="1899-12-30T19:57:00"/>
    <d v="1899-12-30T20:27:00"/>
    <d v="1899-12-30T00:30:00"/>
    <n v="30"/>
    <s v="4999 Stillwater Trail"/>
    <m/>
    <x v="0"/>
    <x v="2"/>
    <x v="0"/>
    <s v="No"/>
  </r>
  <r>
    <n v="546"/>
    <x v="77"/>
    <s v="Friday"/>
    <s v="Different"/>
    <n v="6.17"/>
    <n v="3.83"/>
    <n v="0.62074554294975692"/>
    <n v="1.5"/>
    <d v="1899-12-30T17:55:00"/>
    <d v="1899-12-30T18:25:00"/>
    <d v="1899-12-30T00:30:00"/>
    <n v="30"/>
    <s v="7255 Texas Ranger Drive"/>
    <n v="1123"/>
    <x v="0"/>
    <x v="0"/>
    <x v="1"/>
    <s v="No"/>
  </r>
  <r>
    <n v="547"/>
    <x v="77"/>
    <s v="Friday"/>
    <s v="Same"/>
    <n v="15.7"/>
    <n v="2"/>
    <n v="0.12738853503184713"/>
    <n v="1.5"/>
    <d v="1899-12-30T18:12:00"/>
    <d v="1899-12-30T18:44:00"/>
    <d v="1899-12-30T00:32:00"/>
    <n v="32"/>
    <s v="2949 Parkwood Blvd"/>
    <n v="253"/>
    <x v="0"/>
    <x v="0"/>
    <x v="1"/>
    <s v="No"/>
  </r>
  <r>
    <n v="548"/>
    <x v="77"/>
    <s v="Friday"/>
    <s v="Same"/>
    <n v="25.93"/>
    <n v="4"/>
    <n v="0.15426147319706904"/>
    <n v="1.5"/>
    <d v="1899-12-30T17:57:00"/>
    <d v="1899-12-30T18:57:00"/>
    <d v="1899-12-30T01:00:00"/>
    <n v="60"/>
    <s v="9688 Wyndbrook Drive"/>
    <m/>
    <x v="0"/>
    <x v="0"/>
    <x v="0"/>
    <s v="No"/>
  </r>
  <r>
    <n v="549"/>
    <x v="77"/>
    <s v="Friday"/>
    <s v="Same"/>
    <n v="17"/>
    <n v="4"/>
    <n v="0.23529411764705882"/>
    <n v="1.5"/>
    <d v="1899-12-30T19:15:00"/>
    <d v="1899-12-30T19:46:00"/>
    <d v="1899-12-30T00:31:00"/>
    <n v="31.000000000000004"/>
    <s v="6584 Sundown Trail"/>
    <m/>
    <x v="0"/>
    <x v="2"/>
    <x v="0"/>
    <s v="No"/>
  </r>
  <r>
    <n v="550"/>
    <x v="77"/>
    <s v="Friday"/>
    <s v="Same"/>
    <n v="27.6"/>
    <n v="6"/>
    <n v="0.21739130434782608"/>
    <n v="1.5"/>
    <d v="1899-12-30T19:23:00"/>
    <d v="1899-12-30T19:55:00"/>
    <d v="1899-12-30T00:32:00"/>
    <n v="32"/>
    <s v="3700 Legacy Drive"/>
    <n v="28203"/>
    <x v="0"/>
    <x v="0"/>
    <x v="1"/>
    <s v="No"/>
  </r>
  <r>
    <n v="551"/>
    <x v="77"/>
    <s v="Friday"/>
    <s v="Same"/>
    <n v="28.9"/>
    <n v="5"/>
    <n v="0.17301038062283738"/>
    <n v="1.5"/>
    <d v="1899-12-30T20:24:00"/>
    <d v="1899-12-30T20:51:00"/>
    <d v="1899-12-30T00:27:00"/>
    <n v="26.999999999999996"/>
    <s v="3392 Mayflower Drive"/>
    <m/>
    <x v="0"/>
    <x v="4"/>
    <x v="0"/>
    <s v="No"/>
  </r>
  <r>
    <n v="552"/>
    <x v="78"/>
    <s v="Saturday"/>
    <s v="Different"/>
    <n v="20.68"/>
    <n v="10.32"/>
    <n v="0.49903288201160545"/>
    <n v="1.5"/>
    <d v="1899-12-30T16:53:00"/>
    <d v="1899-12-30T17:19:00"/>
    <d v="1899-12-30T00:26:00"/>
    <n v="26"/>
    <s v="5602 Democracy Drive"/>
    <m/>
    <x v="2"/>
    <x v="0"/>
    <x v="3"/>
    <s v="No"/>
  </r>
  <r>
    <n v="553"/>
    <x v="78"/>
    <s v="Saturday"/>
    <s v="Same"/>
    <n v="21.05"/>
    <n v="5.95"/>
    <n v="0.28266033254156769"/>
    <n v="1.5"/>
    <d v="1899-12-30T17:44:00"/>
    <d v="1899-12-30T18:08:00"/>
    <d v="1899-12-30T00:24:00"/>
    <n v="24"/>
    <s v="7600 John Q Hammons Blvd"/>
    <n v="520"/>
    <x v="0"/>
    <x v="0"/>
    <x v="2"/>
    <s v="No"/>
  </r>
  <r>
    <n v="554"/>
    <x v="78"/>
    <s v="Saturday"/>
    <s v="Same"/>
    <n v="40.86"/>
    <n v="10"/>
    <n v="0.24473813020068527"/>
    <n v="7"/>
    <d v="1899-12-30T17:52:00"/>
    <d v="1899-12-30T18:27:00"/>
    <d v="1899-12-30T00:35:00"/>
    <n v="35"/>
    <s v="8601 Wakefied Drive"/>
    <m/>
    <x v="5"/>
    <x v="0"/>
    <x v="0"/>
    <s v="No"/>
  </r>
  <r>
    <n v="555"/>
    <x v="78"/>
    <s v="Saturday"/>
    <s v="Same"/>
    <n v="22.73"/>
    <n v="3"/>
    <n v="0.13198416190057194"/>
    <n v="1.5"/>
    <d v="1899-12-30T18:57:00"/>
    <d v="1899-12-30T19:41:00"/>
    <d v="1899-12-30T00:44:00"/>
    <n v="44"/>
    <s v="5444 TX-121"/>
    <m/>
    <x v="0"/>
    <x v="0"/>
    <x v="2"/>
    <s v="No"/>
  </r>
  <r>
    <n v="556"/>
    <x v="78"/>
    <s v="Saturday"/>
    <s v="Same"/>
    <n v="46.49"/>
    <n v="7"/>
    <n v="0.15057001505700149"/>
    <n v="5"/>
    <d v="1899-12-30T19:14:00"/>
    <d v="1899-12-30T19:56:00"/>
    <d v="1899-12-30T00:42:00"/>
    <n v="42"/>
    <s v="2570 Clearfield Lane"/>
    <m/>
    <x v="0"/>
    <x v="0"/>
    <x v="0"/>
    <s v="No"/>
  </r>
  <r>
    <n v="557"/>
    <x v="78"/>
    <s v="Saturday"/>
    <s v="Same"/>
    <n v="27.6"/>
    <n v="4"/>
    <n v="0.14492753623188406"/>
    <n v="1.5"/>
    <d v="1899-12-30T20:03:00"/>
    <d v="1899-12-30T20:38:00"/>
    <d v="1899-12-30T00:35:00"/>
    <n v="35"/>
    <s v="4401 Druid Hills Drive"/>
    <m/>
    <x v="0"/>
    <x v="0"/>
    <x v="0"/>
    <s v="No"/>
  </r>
  <r>
    <n v="558"/>
    <x v="78"/>
    <s v="Saturday"/>
    <s v="Same"/>
    <n v="20.78"/>
    <n v="4"/>
    <n v="0.19249278152069296"/>
    <n v="5"/>
    <d v="1899-12-30T20:20:00"/>
    <d v="1899-12-30T20:48:00"/>
    <d v="1899-12-30T00:28:00"/>
    <n v="28"/>
    <s v="1856 Sandstone Drive"/>
    <m/>
    <x v="0"/>
    <x v="0"/>
    <x v="0"/>
    <s v="No"/>
  </r>
  <r>
    <n v="559"/>
    <x v="78"/>
    <s v="Saturday"/>
    <s v="Same"/>
    <n v="24.03"/>
    <n v="0"/>
    <n v="0"/>
    <n v="7"/>
    <d v="1899-12-30T20:09:00"/>
    <d v="1899-12-30T21:03:00"/>
    <d v="1899-12-30T00:54:00"/>
    <n v="53.999999999999993"/>
    <s v="9700 Dallas Parkway"/>
    <m/>
    <x v="0"/>
    <x v="0"/>
    <x v="2"/>
    <s v="No"/>
  </r>
  <r>
    <n v="560"/>
    <x v="79"/>
    <s v="Sunday"/>
    <s v="Different"/>
    <n v="22.41"/>
    <n v="8"/>
    <n v="0.35698348951360998"/>
    <n v="1.5"/>
    <d v="1899-12-30T16:24:00"/>
    <d v="1899-12-30T17:05:00"/>
    <d v="1899-12-30T00:41:00"/>
    <n v="41"/>
    <s v="6080 Water Street"/>
    <m/>
    <x v="2"/>
    <x v="0"/>
    <x v="1"/>
    <s v="No"/>
  </r>
  <r>
    <n v="561"/>
    <x v="79"/>
    <s v="Sunday"/>
    <s v="Same"/>
    <n v="37.56"/>
    <n v="7"/>
    <n v="0.18636847710330137"/>
    <n v="1.5"/>
    <d v="1899-12-30T16:27:00"/>
    <d v="1899-12-30T17:10:00"/>
    <d v="1899-12-30T00:43:00"/>
    <n v="43"/>
    <s v="6085 Water Street"/>
    <m/>
    <x v="2"/>
    <x v="0"/>
    <x v="1"/>
    <s v="No"/>
  </r>
  <r>
    <n v="562"/>
    <x v="79"/>
    <s v="Sunday"/>
    <s v="Same"/>
    <n v="30.31"/>
    <n v="9.69"/>
    <n v="0.31969646981194327"/>
    <n v="1.5"/>
    <d v="1899-12-30T17:01:00"/>
    <d v="1899-12-30T17:39:00"/>
    <d v="1899-12-30T00:38:00"/>
    <n v="38"/>
    <s v="3312 Westwind Drive"/>
    <m/>
    <x v="2"/>
    <x v="0"/>
    <x v="0"/>
    <s v="No"/>
  </r>
  <r>
    <n v="563"/>
    <x v="79"/>
    <s v="Sunday"/>
    <s v="Same"/>
    <n v="98.67"/>
    <n v="15"/>
    <n v="0.15202189115232592"/>
    <n v="5"/>
    <d v="1899-12-30T17:17:00"/>
    <d v="1899-12-30T17:54:00"/>
    <d v="1899-12-30T00:37:00"/>
    <n v="37"/>
    <s v="2516 Avalon Drive"/>
    <m/>
    <x v="1"/>
    <x v="0"/>
    <x v="0"/>
    <s v="No"/>
  </r>
  <r>
    <n v="564"/>
    <x v="79"/>
    <s v="Sunday"/>
    <s v="Same"/>
    <n v="29.17"/>
    <n v="3"/>
    <n v="0.10284538909838875"/>
    <n v="1.5"/>
    <d v="1899-12-30T18:11:00"/>
    <d v="1899-12-30T18:49:00"/>
    <d v="1899-12-30T00:38:00"/>
    <n v="38"/>
    <s v="3229 Edwards Drive"/>
    <m/>
    <x v="2"/>
    <x v="0"/>
    <x v="0"/>
    <s v="No"/>
  </r>
  <r>
    <n v="565"/>
    <x v="79"/>
    <s v="Sunday"/>
    <s v="Same"/>
    <n v="29.17"/>
    <n v="8"/>
    <n v="0.27425437092903665"/>
    <n v="1.5"/>
    <d v="1899-12-30T18:24:00"/>
    <d v="1899-12-30T18:56:00"/>
    <d v="1899-12-30T00:32:00"/>
    <n v="32"/>
    <s v="8401 Becket Circle"/>
    <m/>
    <x v="2"/>
    <x v="0"/>
    <x v="0"/>
    <s v="No"/>
  </r>
  <r>
    <n v="566"/>
    <x v="79"/>
    <s v="Sunday"/>
    <s v="Same"/>
    <n v="35.130000000000003"/>
    <n v="8"/>
    <n v="0.22772559066325077"/>
    <n v="1.5"/>
    <d v="1899-12-30T18:26:00"/>
    <d v="1899-12-30T19:02:00"/>
    <d v="1899-12-30T00:36:00"/>
    <n v="36"/>
    <s v="4104 Norcross Drive"/>
    <m/>
    <x v="2"/>
    <x v="0"/>
    <x v="0"/>
    <s v="No"/>
  </r>
  <r>
    <n v="567"/>
    <x v="79"/>
    <s v="Sunday"/>
    <s v="Same"/>
    <n v="73.77"/>
    <n v="7"/>
    <n v="9.4889521485698805E-2"/>
    <n v="1.5"/>
    <d v="1899-12-30T18:15:00"/>
    <d v="1899-12-30T19:09:00"/>
    <d v="1899-12-30T00:54:00"/>
    <n v="53.999999999999993"/>
    <s v="3321 Chantilly Drive"/>
    <m/>
    <x v="2"/>
    <x v="0"/>
    <x v="0"/>
    <s v="No"/>
  </r>
  <r>
    <n v="568"/>
    <x v="79"/>
    <s v="Sunday"/>
    <s v="Same"/>
    <n v="28.15"/>
    <n v="16.850000000000001"/>
    <n v="0.59857904085257552"/>
    <n v="1.5"/>
    <d v="1899-12-30T19:17:00"/>
    <d v="1899-12-30T19:39:00"/>
    <d v="1899-12-30T00:22:00"/>
    <n v="22"/>
    <s v="2356 Chelsea Drive"/>
    <m/>
    <x v="0"/>
    <x v="0"/>
    <x v="0"/>
    <s v="No"/>
  </r>
  <r>
    <n v="569"/>
    <x v="80"/>
    <s v="Friday"/>
    <s v="Different"/>
    <n v="35.18"/>
    <n v="5.32"/>
    <n v="0.15122228538942581"/>
    <n v="1.5"/>
    <d v="1899-12-30T16:23:00"/>
    <d v="1899-12-30T16:52:00"/>
    <d v="1899-12-30T00:29:00"/>
    <n v="29.000000000000004"/>
    <s v="5765 Bozeman Drive"/>
    <n v="2319"/>
    <x v="2"/>
    <x v="0"/>
    <x v="1"/>
    <s v="No"/>
  </r>
  <r>
    <n v="570"/>
    <x v="80"/>
    <s v="Friday"/>
    <s v="Same"/>
    <n v="22.14"/>
    <n v="4"/>
    <n v="0.18066847335140018"/>
    <n v="1.5"/>
    <d v="1899-12-30T18:05:00"/>
    <d v="1899-12-30T18:40:00"/>
    <d v="1899-12-30T00:35:00"/>
    <n v="35"/>
    <s v="5872 Copper Canyon Drive"/>
    <m/>
    <x v="3"/>
    <x v="0"/>
    <x v="0"/>
    <s v="No"/>
  </r>
  <r>
    <n v="571"/>
    <x v="80"/>
    <s v="Friday"/>
    <s v="Same"/>
    <n v="32.69"/>
    <n v="5"/>
    <n v="0.15295197308045275"/>
    <n v="1.5"/>
    <d v="1899-12-30T18:14:00"/>
    <d v="1899-12-30T18:49:00"/>
    <d v="1899-12-30T00:35:00"/>
    <n v="35"/>
    <s v="4607 Haverford Drive"/>
    <m/>
    <x v="0"/>
    <x v="0"/>
    <x v="0"/>
    <s v="No"/>
  </r>
  <r>
    <n v="572"/>
    <x v="80"/>
    <s v="Friday"/>
    <s v="Same"/>
    <n v="23.49"/>
    <n v="3"/>
    <n v="0.1277139208173691"/>
    <n v="5"/>
    <d v="1899-12-30T18:07:00"/>
    <d v="1899-12-30T19:01:00"/>
    <d v="1899-12-30T00:54:00"/>
    <n v="53.999999999999993"/>
    <s v="3705 Amherst Drive"/>
    <m/>
    <x v="0"/>
    <x v="0"/>
    <x v="0"/>
    <s v="No"/>
  </r>
  <r>
    <n v="573"/>
    <x v="80"/>
    <s v="Friday"/>
    <s v="Same"/>
    <n v="83.73"/>
    <n v="10"/>
    <n v="0.11943150603129105"/>
    <n v="5"/>
    <d v="1899-12-30T18:16:00"/>
    <d v="1899-12-30T19:11:00"/>
    <d v="1899-12-30T00:55:00"/>
    <n v="54.999999999999993"/>
    <s v="9928 Madrone Drive"/>
    <m/>
    <x v="0"/>
    <x v="0"/>
    <x v="0"/>
    <s v="No"/>
  </r>
  <r>
    <n v="574"/>
    <x v="81"/>
    <s v="Saturday"/>
    <s v="Different"/>
    <n v="36.43"/>
    <n v="5"/>
    <n v="0.1372495196266813"/>
    <n v="1.5"/>
    <d v="1899-12-30T16:31:00"/>
    <d v="1899-12-30T17:17:00"/>
    <d v="1899-12-30T00:46:00"/>
    <n v="46.000000000000007"/>
    <s v="9950 TX-121"/>
    <m/>
    <x v="0"/>
    <x v="0"/>
    <x v="3"/>
    <s v="No"/>
  </r>
  <r>
    <n v="575"/>
    <x v="81"/>
    <s v="Saturday"/>
    <s v="Same"/>
    <n v="39.4"/>
    <n v="6"/>
    <n v="0.15228426395939088"/>
    <n v="5"/>
    <d v="1899-12-30T18:00:00"/>
    <d v="1899-12-30T18:39:00"/>
    <d v="1899-12-30T00:39:00"/>
    <n v="39"/>
    <s v="8204 Turtleback Court"/>
    <m/>
    <x v="5"/>
    <x v="0"/>
    <x v="0"/>
    <s v="No"/>
  </r>
  <r>
    <n v="576"/>
    <x v="81"/>
    <s v="Saturday"/>
    <s v="Same"/>
    <n v="25.11"/>
    <n v="3"/>
    <n v="0.11947431302270012"/>
    <n v="1.5"/>
    <d v="1899-12-30T18:05:00"/>
    <d v="1899-12-30T18:58:00"/>
    <d v="1899-12-30T00:53:00"/>
    <n v="53"/>
    <s v="5775 Parkwood Blvd"/>
    <n v="333"/>
    <x v="0"/>
    <x v="0"/>
    <x v="1"/>
    <s v="No"/>
  </r>
  <r>
    <n v="577"/>
    <x v="81"/>
    <s v="Saturday"/>
    <s v="Same"/>
    <n v="40.270000000000003"/>
    <n v="8"/>
    <n v="0.19865905140302953"/>
    <n v="1.5"/>
    <d v="1899-12-30T19:05:00"/>
    <d v="1899-12-30T19:37:00"/>
    <d v="1899-12-30T00:32:00"/>
    <n v="32"/>
    <s v="4340 Florentine Lane"/>
    <m/>
    <x v="0"/>
    <x v="0"/>
    <x v="0"/>
    <s v="No"/>
  </r>
  <r>
    <n v="578"/>
    <x v="81"/>
    <s v="Saturday"/>
    <s v="Same"/>
    <n v="24.3"/>
    <n v="4"/>
    <n v="0.16460905349794239"/>
    <n v="1.5"/>
    <d v="1899-12-30T19:55:00"/>
    <d v="1899-12-30T20:23:00"/>
    <d v="1899-12-30T00:28:00"/>
    <n v="28"/>
    <s v="10612 Memphis Drive"/>
    <m/>
    <x v="0"/>
    <x v="0"/>
    <x v="0"/>
    <s v="No"/>
  </r>
  <r>
    <n v="579"/>
    <x v="82"/>
    <s v="Sunday"/>
    <s v="Different"/>
    <n v="77.400000000000006"/>
    <n v="6"/>
    <n v="7.7519379844961239E-2"/>
    <n v="1.5"/>
    <d v="1899-12-30T16:54:00"/>
    <d v="1899-12-30T17:27:00"/>
    <d v="1899-12-30T00:33:00"/>
    <n v="33"/>
    <s v="5151 Burkett Drive"/>
    <m/>
    <x v="0"/>
    <x v="2"/>
    <x v="0"/>
    <s v="No"/>
  </r>
  <r>
    <n v="580"/>
    <x v="82"/>
    <s v="Sunday"/>
    <s v="Same"/>
    <n v="43.84"/>
    <n v="10"/>
    <n v="0.22810218978102187"/>
    <n v="5"/>
    <d v="1899-12-30T16:47:00"/>
    <d v="1899-12-30T17:41:00"/>
    <d v="1899-12-30T00:54:00"/>
    <n v="53.999999999999993"/>
    <s v="3740 Silver Oaks Lane"/>
    <m/>
    <x v="0"/>
    <x v="0"/>
    <x v="0"/>
    <s v="No"/>
  </r>
  <r>
    <n v="581"/>
    <x v="82"/>
    <s v="Sunday"/>
    <s v="Same"/>
    <n v="69.44"/>
    <n v="20"/>
    <n v="0.28801843317972353"/>
    <n v="1.5"/>
    <d v="1899-12-30T18:09:00"/>
    <d v="1899-12-30T18:46:00"/>
    <d v="1899-12-30T00:37:00"/>
    <n v="37"/>
    <s v="5436 Stone Canyon Drive"/>
    <m/>
    <x v="0"/>
    <x v="2"/>
    <x v="0"/>
    <s v="No"/>
  </r>
  <r>
    <n v="582"/>
    <x v="82"/>
    <s v="Sunday"/>
    <s v="Same"/>
    <n v="22.14"/>
    <n v="4"/>
    <n v="0.18066847335140018"/>
    <n v="1.5"/>
    <d v="1899-12-30T18:13:00"/>
    <d v="1899-12-30T19:01:00"/>
    <d v="1899-12-30T00:48:00"/>
    <n v="48"/>
    <s v="5200 Town and Country Blvd"/>
    <n v="1427"/>
    <x v="0"/>
    <x v="0"/>
    <x v="1"/>
    <s v="No"/>
  </r>
  <r>
    <n v="583"/>
    <x v="82"/>
    <s v="Sunday"/>
    <s v="Same"/>
    <n v="56.72"/>
    <n v="4"/>
    <n v="7.0521861777150918E-2"/>
    <n v="1.5"/>
    <d v="1899-12-30T18:59:00"/>
    <d v="1899-12-30T19:26:00"/>
    <d v="1899-12-30T00:27:00"/>
    <n v="26.999999999999996"/>
    <s v="4509 Firewheel Drive"/>
    <m/>
    <x v="2"/>
    <x v="0"/>
    <x v="0"/>
    <s v="No"/>
  </r>
  <r>
    <n v="584"/>
    <x v="82"/>
    <s v="Sunday"/>
    <s v="Same"/>
    <n v="35.18"/>
    <n v="5.82"/>
    <n v="0.16543490619670267"/>
    <n v="1.5"/>
    <d v="1899-12-30T18:57:00"/>
    <d v="1899-12-30T19:37:00"/>
    <d v="1899-12-30T00:40:00"/>
    <n v="40"/>
    <s v="3817 Lakedale Drive"/>
    <m/>
    <x v="2"/>
    <x v="0"/>
    <x v="0"/>
    <s v="No"/>
  </r>
  <r>
    <n v="585"/>
    <x v="83"/>
    <s v="Friday"/>
    <s v="Different"/>
    <n v="53.31"/>
    <n v="5"/>
    <n v="9.3791033577190014E-2"/>
    <n v="5"/>
    <d v="1899-12-30T17:56:00"/>
    <d v="1899-12-30T18:29:00"/>
    <d v="1899-12-30T00:33:00"/>
    <n v="33"/>
    <s v="2216 Hunters Run Drive"/>
    <m/>
    <x v="2"/>
    <x v="0"/>
    <x v="0"/>
    <s v="No"/>
  </r>
  <r>
    <n v="586"/>
    <x v="83"/>
    <s v="Friday"/>
    <s v="Same"/>
    <n v="88.03"/>
    <n v="5"/>
    <n v="5.6798818584573439E-2"/>
    <n v="1.5"/>
    <d v="1899-12-30T18:38:00"/>
    <d v="1899-12-30T19:08:00"/>
    <d v="1899-12-30T00:30:00"/>
    <n v="30"/>
    <s v="7300 Parkwood Blvd"/>
    <m/>
    <x v="2"/>
    <x v="0"/>
    <x v="3"/>
    <s v="No"/>
  </r>
  <r>
    <n v="587"/>
    <x v="83"/>
    <s v="Friday"/>
    <s v="Same"/>
    <n v="64.349999999999994"/>
    <n v="18"/>
    <n v="0.27972027972027974"/>
    <n v="5"/>
    <d v="1899-12-30T18:40:00"/>
    <d v="1899-12-30T19:37:00"/>
    <d v="1899-12-30T00:57:00"/>
    <n v="57"/>
    <s v="4244 Colton Drive"/>
    <m/>
    <x v="4"/>
    <x v="0"/>
    <x v="0"/>
    <s v="No"/>
  </r>
  <r>
    <n v="588"/>
    <x v="83"/>
    <s v="Friday"/>
    <s v="Same"/>
    <n v="29.44"/>
    <n v="6.3"/>
    <n v="0.2139945652173913"/>
    <n v="1.5"/>
    <d v="1899-12-30T19:29:00"/>
    <d v="1899-12-30T20:08:00"/>
    <d v="1899-12-30T00:39:00"/>
    <n v="39"/>
    <s v="7755 John Q Hammons Drive"/>
    <n v="1121"/>
    <x v="0"/>
    <x v="0"/>
    <x v="1"/>
    <s v="No"/>
  </r>
  <r>
    <n v="589"/>
    <x v="83"/>
    <s v="Friday"/>
    <s v="Same"/>
    <n v="25.98"/>
    <n v="2.02"/>
    <n v="7.7752117013086985E-2"/>
    <n v="1.5"/>
    <d v="1899-12-30T20:15:00"/>
    <d v="1899-12-30T20:37:00"/>
    <d v="1899-12-30T00:22:00"/>
    <n v="22"/>
    <s v="6533 Sleepy Spring Drive"/>
    <m/>
    <x v="2"/>
    <x v="0"/>
    <x v="0"/>
    <s v="No"/>
  </r>
  <r>
    <n v="590"/>
    <x v="84"/>
    <s v="Saturday"/>
    <s v="Different"/>
    <n v="41.35"/>
    <n v="5.65"/>
    <n v="0.13663845223700122"/>
    <n v="1.5"/>
    <d v="1899-12-30T17:23:00"/>
    <d v="1899-12-30T17:47:00"/>
    <d v="1899-12-30T00:24:00"/>
    <n v="24"/>
    <s v="6621 Terrace Mills Lane"/>
    <m/>
    <x v="2"/>
    <x v="0"/>
    <x v="0"/>
    <s v="No"/>
  </r>
  <r>
    <n v="591"/>
    <x v="84"/>
    <s v="Saturday"/>
    <s v="Same"/>
    <n v="37.450000000000003"/>
    <n v="10"/>
    <n v="0.26702269692923897"/>
    <n v="1.5"/>
    <d v="1899-12-30T18:07:00"/>
    <d v="1899-12-30T18:40:00"/>
    <d v="1899-12-30T00:33:00"/>
    <n v="33"/>
    <s v="3 Harbour Town Court"/>
    <m/>
    <x v="0"/>
    <x v="1"/>
    <x v="0"/>
    <s v="No"/>
  </r>
  <r>
    <n v="592"/>
    <x v="84"/>
    <s v="Saturday"/>
    <s v="Same"/>
    <n v="20.239999999999998"/>
    <n v="3"/>
    <n v="0.14822134387351779"/>
    <n v="1.5"/>
    <d v="1899-12-30T18:12:00"/>
    <d v="1899-12-30T18:52:00"/>
    <d v="1899-12-30T00:40:00"/>
    <n v="40"/>
    <s v="4290 Kate Drive"/>
    <m/>
    <x v="0"/>
    <x v="0"/>
    <x v="0"/>
    <s v="No"/>
  </r>
  <r>
    <n v="593"/>
    <x v="85"/>
    <s v="Sunday"/>
    <s v="Different"/>
    <n v="40.49"/>
    <n v="6.51"/>
    <n v="0.16078043961471966"/>
    <n v="1.5"/>
    <d v="1899-12-30T16:34:00"/>
    <d v="1899-12-30T17:03:00"/>
    <d v="1899-12-30T00:29:00"/>
    <n v="29.000000000000004"/>
    <s v="8305 Moore Street"/>
    <m/>
    <x v="0"/>
    <x v="0"/>
    <x v="0"/>
    <s v="No"/>
  </r>
  <r>
    <n v="594"/>
    <x v="85"/>
    <s v="Sunday"/>
    <s v="Same"/>
    <n v="40.54"/>
    <n v="7"/>
    <n v="0.17266896891958561"/>
    <n v="5"/>
    <d v="1899-12-30T17:03:00"/>
    <d v="1899-12-30T17:53:00"/>
    <d v="1899-12-30T00:50:00"/>
    <n v="50"/>
    <s v="12955 Cross Point Drive"/>
    <m/>
    <x v="0"/>
    <x v="0"/>
    <x v="0"/>
    <s v="No"/>
  </r>
  <r>
    <n v="595"/>
    <x v="85"/>
    <s v="Sunday"/>
    <s v="Same"/>
    <n v="31.61"/>
    <n v="7"/>
    <n v="0.22144890857323632"/>
    <n v="5"/>
    <d v="1899-12-30T17:14:00"/>
    <d v="1899-12-30T18:07:00"/>
    <d v="1899-12-30T00:53:00"/>
    <n v="53"/>
    <s v="7112 Silverbrook Lane"/>
    <m/>
    <x v="0"/>
    <x v="0"/>
    <x v="0"/>
    <s v="No"/>
  </r>
  <r>
    <n v="596"/>
    <x v="85"/>
    <s v="Sunday"/>
    <s v="Same"/>
    <n v="26.47"/>
    <n v="10"/>
    <n v="0.37778617302606726"/>
    <n v="1.5"/>
    <d v="1899-12-30T18:06:00"/>
    <d v="1899-12-30T18:42:00"/>
    <d v="1899-12-30T00:36:00"/>
    <n v="36"/>
    <s v="5760 Daniel Road"/>
    <n v="7619"/>
    <x v="2"/>
    <x v="0"/>
    <x v="1"/>
    <s v="No"/>
  </r>
  <r>
    <n v="597"/>
    <x v="85"/>
    <s v="Sunday"/>
    <s v="Same"/>
    <n v="22.41"/>
    <n v="10"/>
    <n v="0.44622936189201251"/>
    <n v="1.5"/>
    <d v="1899-12-30T18:21:00"/>
    <d v="1899-12-30T19:11:00"/>
    <d v="1899-12-30T00:50:00"/>
    <n v="50"/>
    <s v="5775 Parkwood Blvd"/>
    <n v="222"/>
    <x v="0"/>
    <x v="0"/>
    <x v="1"/>
    <s v="No"/>
  </r>
  <r>
    <n v="598"/>
    <x v="85"/>
    <s v="Sunday"/>
    <s v="Same"/>
    <n v="23.49"/>
    <n v="6.51"/>
    <n v="0.27713920817369092"/>
    <n v="1.5"/>
    <d v="1899-12-30T18:40:00"/>
    <d v="1899-12-30T19:23:00"/>
    <d v="1899-12-30T00:43:00"/>
    <n v="43"/>
    <s v="5384 Breckenridge Court"/>
    <m/>
    <x v="0"/>
    <x v="2"/>
    <x v="0"/>
    <s v="No"/>
  </r>
  <r>
    <n v="599"/>
    <x v="85"/>
    <s v="Sunday"/>
    <s v="Same"/>
    <n v="36.17"/>
    <n v="5"/>
    <n v="0.13823610727121924"/>
    <n v="7"/>
    <d v="1899-12-30T18:40:00"/>
    <d v="1899-12-30T19:34:00"/>
    <d v="1899-12-30T00:54:00"/>
    <n v="53.999999999999993"/>
    <s v="7904 Staley Drive"/>
    <m/>
    <x v="0"/>
    <x v="0"/>
    <x v="0"/>
    <s v="No"/>
  </r>
  <r>
    <n v="600"/>
    <x v="85"/>
    <s v="Sunday"/>
    <s v="Same"/>
    <n v="27.01"/>
    <n v="3"/>
    <n v="0.11106997408367271"/>
    <n v="1.5"/>
    <d v="1899-12-30T19:32:00"/>
    <d v="1899-12-30T20:11:00"/>
    <d v="1899-12-30T00:39:00"/>
    <n v="39"/>
    <s v="11066 Clearstream Lane"/>
    <m/>
    <x v="0"/>
    <x v="0"/>
    <x v="0"/>
    <s v="No"/>
  </r>
  <r>
    <n v="601"/>
    <x v="85"/>
    <s v="Sunday"/>
    <s v="Same"/>
    <n v="45.41"/>
    <n v="5"/>
    <n v="0.11010790574763268"/>
    <n v="1.5"/>
    <d v="1899-12-30T19:42:00"/>
    <d v="1899-12-30T20:26:00"/>
    <d v="1899-12-30T00:44:00"/>
    <n v="44"/>
    <s v="5473 Widgeon Way"/>
    <m/>
    <x v="0"/>
    <x v="2"/>
    <x v="0"/>
    <s v="No"/>
  </r>
  <r>
    <n v="602"/>
    <x v="86"/>
    <s v="Friday"/>
    <s v="Different"/>
    <n v="35.36"/>
    <n v="3"/>
    <n v="8.4841628959276022E-2"/>
    <n v="1.5"/>
    <d v="1899-12-30T16:46:00"/>
    <d v="1899-12-30T17:18:00"/>
    <d v="1899-12-30T00:32:00"/>
    <n v="32"/>
    <s v="3720 Mount Pleasant Lane"/>
    <m/>
    <x v="2"/>
    <x v="0"/>
    <x v="0"/>
    <s v="No"/>
  </r>
  <r>
    <n v="603"/>
    <x v="86"/>
    <s v="Friday"/>
    <s v="Same"/>
    <n v="42.38"/>
    <n v="6"/>
    <n v="0.14157621519584709"/>
    <n v="1.5"/>
    <d v="1899-12-30T17:30:00"/>
    <d v="1899-12-30T17:30:00"/>
    <d v="1899-12-30T00:00:00"/>
    <n v="0"/>
    <s v="4652 Thanksgiving Lane"/>
    <m/>
    <x v="2"/>
    <x v="0"/>
    <x v="0"/>
    <s v="Yes"/>
  </r>
  <r>
    <n v="604"/>
    <x v="86"/>
    <s v="Friday"/>
    <s v="Same"/>
    <n v="35.340000000000003"/>
    <n v="4"/>
    <n v="0.11318619128466326"/>
    <n v="1.5"/>
    <d v="1899-12-30T17:41:00"/>
    <d v="1899-12-30T18:25:00"/>
    <d v="1899-12-30T00:44:00"/>
    <n v="44"/>
    <s v="4129 New Hope Court"/>
    <m/>
    <x v="2"/>
    <x v="0"/>
    <x v="0"/>
    <s v="No"/>
  </r>
  <r>
    <n v="605"/>
    <x v="86"/>
    <s v="Friday"/>
    <s v="Same"/>
    <n v="127.79"/>
    <n v="25"/>
    <n v="0.1956334611471946"/>
    <n v="1.5"/>
    <d v="1899-12-30T17:52:00"/>
    <d v="1899-12-30T18:38:00"/>
    <d v="1899-12-30T00:46:00"/>
    <n v="46.000000000000007"/>
    <s v="5301 Legacy Drive"/>
    <m/>
    <x v="2"/>
    <x v="0"/>
    <x v="3"/>
    <s v="No"/>
  </r>
  <r>
    <n v="606"/>
    <x v="86"/>
    <s v="Friday"/>
    <s v="Same"/>
    <n v="33.229999999999997"/>
    <n v="5"/>
    <n v="0.15046644598254591"/>
    <n v="1.5"/>
    <d v="1899-12-30T18:27:00"/>
    <d v="1899-12-30T19:05:00"/>
    <d v="1899-12-30T00:38:00"/>
    <n v="38"/>
    <s v="5760 Daniel Road"/>
    <n v="7305"/>
    <x v="2"/>
    <x v="0"/>
    <x v="1"/>
    <s v="No"/>
  </r>
  <r>
    <n v="607"/>
    <x v="86"/>
    <s v="Friday"/>
    <s v="Same"/>
    <n v="40.85"/>
    <n v="8.5"/>
    <n v="0.20807833537331702"/>
    <n v="1.5"/>
    <d v="1899-12-30T19:23:00"/>
    <d v="1899-12-30T19:57:00"/>
    <d v="1899-12-30T00:34:00"/>
    <n v="34"/>
    <s v="5064 Stillwater Trail"/>
    <m/>
    <x v="0"/>
    <x v="2"/>
    <x v="0"/>
    <s v="No"/>
  </r>
  <r>
    <n v="608"/>
    <x v="86"/>
    <s v="Friday"/>
    <s v="Same"/>
    <n v="16.78"/>
    <n v="3"/>
    <n v="0.17878426698450536"/>
    <n v="1.5"/>
    <d v="1899-12-30T19:25:00"/>
    <d v="1899-12-30T20:06:00"/>
    <d v="1899-12-30T00:41:00"/>
    <n v="41"/>
    <s v="3392 Mayflower Drive"/>
    <m/>
    <x v="0"/>
    <x v="4"/>
    <x v="0"/>
    <s v="No"/>
  </r>
  <r>
    <n v="609"/>
    <x v="87"/>
    <s v="Saturday"/>
    <s v="Different"/>
    <n v="19.489999999999998"/>
    <n v="3"/>
    <n v="0.15392508978963573"/>
    <n v="1.5"/>
    <d v="1899-12-30T17:39:00"/>
    <d v="1899-12-30T17:57:00"/>
    <d v="1899-12-30T00:18:00"/>
    <n v="18"/>
    <s v="7997 Wade Blvd"/>
    <n v="1013"/>
    <x v="0"/>
    <x v="0"/>
    <x v="1"/>
    <s v="No"/>
  </r>
  <r>
    <n v="610"/>
    <x v="87"/>
    <s v="Saturday"/>
    <s v="Same"/>
    <n v="57.59"/>
    <n v="5"/>
    <n v="8.6820628581350923E-2"/>
    <n v="1.5"/>
    <d v="1899-12-30T18:34:00"/>
    <d v="1899-12-30T19:06:00"/>
    <d v="1899-12-30T00:32:00"/>
    <n v="32"/>
    <s v="4913 Pinehurst Drive"/>
    <m/>
    <x v="0"/>
    <x v="1"/>
    <x v="0"/>
    <s v="No"/>
  </r>
  <r>
    <n v="611"/>
    <x v="87"/>
    <s v="Saturday"/>
    <s v="Same"/>
    <n v="31.88"/>
    <n v="5"/>
    <n v="0.15683814303638646"/>
    <n v="1.5"/>
    <d v="1899-12-30T18:34:00"/>
    <d v="1899-12-30T19:19:00"/>
    <d v="1899-12-30T00:45:00"/>
    <n v="45"/>
    <s v="4280 Wellesley Drive"/>
    <m/>
    <x v="0"/>
    <x v="0"/>
    <x v="0"/>
    <s v="No"/>
  </r>
  <r>
    <n v="612"/>
    <x v="88"/>
    <s v="Sunday"/>
    <s v="Different"/>
    <n v="47.63"/>
    <n v="9"/>
    <n v="0.18895653999580095"/>
    <n v="1.5"/>
    <d v="1899-12-30T17:19:00"/>
    <d v="1899-12-30T18:04:00"/>
    <d v="1899-12-30T00:45:00"/>
    <n v="45"/>
    <s v="6804 Amaretto Court"/>
    <m/>
    <x v="2"/>
    <x v="0"/>
    <x v="0"/>
    <s v="No"/>
  </r>
  <r>
    <n v="613"/>
    <x v="88"/>
    <s v="Sunday"/>
    <s v="Same"/>
    <n v="14.61"/>
    <n v="6.39"/>
    <n v="0.43737166324435317"/>
    <n v="1.5"/>
    <d v="1899-12-30T17:31:00"/>
    <d v="1899-12-30T18:13:00"/>
    <d v="1899-12-30T00:42:00"/>
    <n v="42"/>
    <s v="3312 Westwind Drive"/>
    <m/>
    <x v="2"/>
    <x v="0"/>
    <x v="0"/>
    <s v="No"/>
  </r>
  <r>
    <n v="614"/>
    <x v="88"/>
    <s v="Sunday"/>
    <s v="Same"/>
    <n v="85.14"/>
    <n v="10"/>
    <n v="0.11745360582569885"/>
    <n v="5"/>
    <d v="1899-12-30T17:35:00"/>
    <d v="1899-12-30T18:27:00"/>
    <d v="1899-12-30T00:52:00"/>
    <n v="52"/>
    <s v="2516 Avalon Drive"/>
    <m/>
    <x v="1"/>
    <x v="0"/>
    <x v="0"/>
    <s v="No"/>
  </r>
  <r>
    <n v="615"/>
    <x v="88"/>
    <s v="Sunday"/>
    <s v="Same"/>
    <n v="43.79"/>
    <n v="5"/>
    <n v="0.11418131993605846"/>
    <n v="1.5"/>
    <d v="1899-12-30T18:14:00"/>
    <d v="1899-12-30T19:09:00"/>
    <d v="1899-12-30T00:55:00"/>
    <n v="54.999999999999993"/>
    <s v="3489 Washington Drive"/>
    <m/>
    <x v="0"/>
    <x v="0"/>
    <x v="0"/>
    <s v="No"/>
  </r>
  <r>
    <n v="616"/>
    <x v="88"/>
    <s v="Sunday"/>
    <s v="Same"/>
    <n v="43.19"/>
    <n v="8"/>
    <n v="0.1852280620514008"/>
    <n v="1.5"/>
    <d v="1899-12-30T18:24:00"/>
    <d v="1899-12-30T19:21:00"/>
    <d v="1899-12-30T00:57:00"/>
    <n v="57"/>
    <s v="6416 High Cliff Drive"/>
    <m/>
    <x v="3"/>
    <x v="0"/>
    <x v="0"/>
    <s v="No"/>
  </r>
  <r>
    <n v="617"/>
    <x v="88"/>
    <s v="Sunday"/>
    <s v="Same"/>
    <n v="32.369999999999997"/>
    <n v="5"/>
    <n v="0.15446400988569664"/>
    <n v="1.5"/>
    <d v="1899-12-30T19:08:00"/>
    <d v="1899-12-30T19:51:00"/>
    <d v="1899-12-30T00:43:00"/>
    <n v="43"/>
    <s v="6085 Water Street"/>
    <n v="2345"/>
    <x v="2"/>
    <x v="0"/>
    <x v="1"/>
    <s v="No"/>
  </r>
  <r>
    <n v="618"/>
    <x v="88"/>
    <s v="Sunday"/>
    <s v="Same"/>
    <n v="33.020000000000003"/>
    <n v="6"/>
    <n v="0.18170805572380375"/>
    <n v="1.5"/>
    <d v="1899-12-30T19:28:00"/>
    <d v="1899-12-30T20:09:00"/>
    <d v="1899-12-30T00:41:00"/>
    <n v="41"/>
    <s v="6853 North Dallas Parkway"/>
    <n v="301"/>
    <x v="2"/>
    <x v="0"/>
    <x v="2"/>
    <s v="No"/>
  </r>
  <r>
    <n v="619"/>
    <x v="88"/>
    <s v="Sunday"/>
    <s v="Same"/>
    <n v="20.78"/>
    <n v="5"/>
    <n v="0.2406159769008662"/>
    <n v="1.5"/>
    <d v="1899-12-30T20:09:00"/>
    <d v="1899-12-30T20:47:00"/>
    <d v="1899-12-30T00:38:00"/>
    <n v="38"/>
    <s v="7255 Texas Ranger Drive"/>
    <n v="1406"/>
    <x v="0"/>
    <x v="0"/>
    <x v="1"/>
    <s v="No"/>
  </r>
  <r>
    <n v="620"/>
    <x v="88"/>
    <s v="Sunday"/>
    <s v="Same"/>
    <n v="41.84"/>
    <n v="8"/>
    <n v="0.19120458891013384"/>
    <n v="1.5"/>
    <d v="1899-12-30T20:24:00"/>
    <d v="1899-12-30T20:57:00"/>
    <d v="1899-12-30T00:33:00"/>
    <n v="33"/>
    <s v="4670 Cecile Road"/>
    <m/>
    <x v="2"/>
    <x v="0"/>
    <x v="0"/>
    <s v="No"/>
  </r>
  <r>
    <n v="621"/>
    <x v="88"/>
    <s v="Sunday"/>
    <s v="Same"/>
    <n v="33.020000000000003"/>
    <n v="4"/>
    <n v="0.12113870381586916"/>
    <n v="5"/>
    <d v="1899-12-30T20:20:00"/>
    <d v="1899-12-30T21:08:00"/>
    <d v="1899-12-30T00:48:00"/>
    <n v="48"/>
    <s v="9328 Rattle Run Drive"/>
    <m/>
    <x v="2"/>
    <x v="0"/>
    <x v="0"/>
    <s v="No"/>
  </r>
  <r>
    <n v="622"/>
    <x v="89"/>
    <s v="Monday"/>
    <s v="Different"/>
    <n v="43.73"/>
    <n v="6"/>
    <n v="0.13720557969357422"/>
    <n v="1.5"/>
    <d v="1899-12-30T17:46:00"/>
    <d v="1899-12-30T18:39:00"/>
    <d v="1899-12-30T00:53:00"/>
    <n v="53"/>
    <s v="4008 Carmichael Drive"/>
    <m/>
    <x v="2"/>
    <x v="0"/>
    <x v="0"/>
    <s v="No"/>
  </r>
  <r>
    <n v="623"/>
    <x v="89"/>
    <s v="Monday"/>
    <s v="Same"/>
    <n v="40.270000000000003"/>
    <n v="7"/>
    <n v="0.17382666997765084"/>
    <n v="5"/>
    <d v="1899-12-30T18:08:00"/>
    <d v="1899-12-30T18:49:00"/>
    <d v="1899-12-30T00:41:00"/>
    <n v="41"/>
    <s v="2600 Geiberger Drive"/>
    <m/>
    <x v="2"/>
    <x v="0"/>
    <x v="0"/>
    <s v="No"/>
  </r>
  <r>
    <n v="624"/>
    <x v="89"/>
    <s v="Monday"/>
    <s v="Same"/>
    <n v="18.350000000000001"/>
    <n v="2"/>
    <n v="0.108991825613079"/>
    <n v="1.5"/>
    <d v="1899-12-30T18:44:00"/>
    <d v="1899-12-30T19:27:00"/>
    <d v="1899-12-30T00:43:00"/>
    <n v="43"/>
    <s v="7645 Junegrass Lane"/>
    <m/>
    <x v="0"/>
    <x v="0"/>
    <x v="0"/>
    <s v="No"/>
  </r>
  <r>
    <n v="625"/>
    <x v="89"/>
    <s v="Monday"/>
    <s v="Same"/>
    <n v="12.18"/>
    <n v="2"/>
    <n v="0.16420361247947454"/>
    <n v="1.5"/>
    <d v="1899-12-30T18:55:00"/>
    <d v="1899-12-30T19:55:00"/>
    <d v="1899-12-30T01:00:00"/>
    <n v="60"/>
    <s v="6853 North Dallas Parkway"/>
    <n v="423"/>
    <x v="2"/>
    <x v="0"/>
    <x v="2"/>
    <s v="No"/>
  </r>
  <r>
    <n v="626"/>
    <x v="89"/>
    <s v="Monday"/>
    <s v="Same"/>
    <n v="35.4"/>
    <n v="7.6"/>
    <n v="0.21468926553672316"/>
    <n v="1.5"/>
    <d v="1899-12-30T18:59:00"/>
    <d v="1899-12-30T20:04:00"/>
    <d v="1899-12-30T01:05:00"/>
    <n v="65"/>
    <s v="6432 Willowdale Drive"/>
    <m/>
    <x v="2"/>
    <x v="0"/>
    <x v="0"/>
    <s v="No"/>
  </r>
  <r>
    <n v="627"/>
    <x v="89"/>
    <s v="Monday"/>
    <s v="Same"/>
    <n v="21.05"/>
    <n v="3"/>
    <n v="0.14251781472684086"/>
    <n v="1.5"/>
    <d v="1899-12-30T20:00:00"/>
    <d v="1899-12-30T20:31:00"/>
    <d v="1899-12-30T00:31:00"/>
    <n v="31.000000000000004"/>
    <s v="5901 Kent Court"/>
    <m/>
    <x v="2"/>
    <x v="0"/>
    <x v="0"/>
    <s v="No"/>
  </r>
  <r>
    <n v="628"/>
    <x v="90"/>
    <s v="Friday"/>
    <s v="Different"/>
    <n v="22.68"/>
    <n v="10"/>
    <n v="0.44091710758377428"/>
    <n v="1.5"/>
    <d v="1899-12-30T16:42:00"/>
    <d v="1899-12-30T17:28:00"/>
    <d v="1899-12-30T00:46:00"/>
    <n v="46.000000000000007"/>
    <s v="10807 Tree Shadow Lane"/>
    <m/>
    <x v="0"/>
    <x v="0"/>
    <x v="0"/>
    <s v="No"/>
  </r>
  <r>
    <n v="629"/>
    <x v="90"/>
    <s v="Friday"/>
    <s v="Same"/>
    <n v="20.78"/>
    <n v="10.5"/>
    <n v="0.50529355149181898"/>
    <n v="5"/>
    <d v="1899-12-30T16:50:00"/>
    <d v="1899-12-30T17:47:00"/>
    <d v="1899-12-30T00:57:00"/>
    <n v="57"/>
    <s v="12236 Genova Court"/>
    <m/>
    <x v="0"/>
    <x v="0"/>
    <x v="0"/>
    <s v="No"/>
  </r>
  <r>
    <n v="630"/>
    <x v="90"/>
    <s v="Friday"/>
    <s v="Same"/>
    <n v="32.24"/>
    <n v="5"/>
    <n v="0.15508684863523572"/>
    <n v="1.5"/>
    <d v="1899-12-30T17:02:00"/>
    <d v="1899-12-30T17:59:00"/>
    <d v="1899-12-30T00:57:00"/>
    <n v="57"/>
    <s v="7617 Glenoaks Drive"/>
    <m/>
    <x v="0"/>
    <x v="0"/>
    <x v="0"/>
    <s v="No"/>
  </r>
  <r>
    <n v="631"/>
    <x v="90"/>
    <s v="Friday"/>
    <s v="Same"/>
    <n v="48.71"/>
    <n v="7"/>
    <n v="0.1437076575651817"/>
    <n v="1.5"/>
    <d v="1899-12-30T18:29:00"/>
    <d v="1899-12-30T19:02:00"/>
    <d v="1899-12-30T00:33:00"/>
    <n v="33"/>
    <s v="7550 Gaylord Parkway"/>
    <n v="407"/>
    <x v="0"/>
    <x v="0"/>
    <x v="2"/>
    <s v="No"/>
  </r>
  <r>
    <n v="632"/>
    <x v="90"/>
    <s v="Friday"/>
    <s v="Same"/>
    <n v="51.09"/>
    <n v="6"/>
    <n v="0.11743981209630064"/>
    <n v="1.5"/>
    <d v="1899-12-30T18:39:00"/>
    <d v="1899-12-30T19:14:00"/>
    <d v="1899-12-30T00:35:00"/>
    <n v="35"/>
    <s v="3150 Avenue of the Stars"/>
    <n v="2451"/>
    <x v="0"/>
    <x v="0"/>
    <x v="1"/>
    <s v="No"/>
  </r>
  <r>
    <n v="633"/>
    <x v="90"/>
    <s v="Friday"/>
    <s v="Same"/>
    <n v="14.88"/>
    <n v="4"/>
    <n v="0.26881720430107525"/>
    <n v="1.5"/>
    <d v="1899-12-30T18:46:00"/>
    <d v="1899-12-30T19:36:00"/>
    <d v="1899-12-30T00:50:00"/>
    <n v="50"/>
    <s v="10719 Blue Bay Drive"/>
    <m/>
    <x v="0"/>
    <x v="0"/>
    <x v="0"/>
    <s v="No"/>
  </r>
  <r>
    <n v="634"/>
    <x v="90"/>
    <s v="Friday"/>
    <s v="Same"/>
    <n v="52.45"/>
    <n v="6"/>
    <n v="0.11439466158245948"/>
    <n v="1.5"/>
    <d v="1899-12-30T19:59:00"/>
    <d v="1899-12-30T20:21:00"/>
    <d v="1899-12-30T00:22:00"/>
    <n v="22"/>
    <s v="5760 Daniel Road"/>
    <n v="7523"/>
    <x v="2"/>
    <x v="0"/>
    <x v="1"/>
    <s v="No"/>
  </r>
  <r>
    <n v="635"/>
    <x v="91"/>
    <s v="Saturday"/>
    <s v="Different"/>
    <n v="41.35"/>
    <n v="15"/>
    <n v="0.36275695284159609"/>
    <n v="1.5"/>
    <d v="1899-12-30T16:55:00"/>
    <d v="1899-12-30T17:26:00"/>
    <d v="1899-12-30T00:31:00"/>
    <n v="31.000000000000004"/>
    <s v="7100 Stoneridge Drive"/>
    <m/>
    <x v="0"/>
    <x v="0"/>
    <x v="0"/>
    <s v="No"/>
  </r>
  <r>
    <n v="636"/>
    <x v="91"/>
    <s v="Saturday"/>
    <s v="Same"/>
    <n v="24.84"/>
    <n v="6"/>
    <n v="0.24154589371980675"/>
    <n v="5"/>
    <d v="1899-12-30T17:54:00"/>
    <d v="1899-12-30T18:36:00"/>
    <d v="1899-12-30T00:42:00"/>
    <n v="42"/>
    <s v="7950 Meadow Hill Drive"/>
    <m/>
    <x v="0"/>
    <x v="0"/>
    <x v="0"/>
    <s v="No"/>
  </r>
  <r>
    <n v="637"/>
    <x v="91"/>
    <s v="Saturday"/>
    <s v="Same"/>
    <n v="66.569999999999993"/>
    <n v="20"/>
    <n v="0.30043563166591558"/>
    <n v="1.5"/>
    <d v="1899-12-30T18:03:00"/>
    <d v="1899-12-30T18:49:00"/>
    <d v="1899-12-30T00:46:00"/>
    <n v="46.000000000000007"/>
    <s v="11707 Alexandria Drive"/>
    <m/>
    <x v="0"/>
    <x v="0"/>
    <x v="0"/>
    <s v="No"/>
  </r>
  <r>
    <n v="638"/>
    <x v="91"/>
    <s v="Saturday"/>
    <s v="Same"/>
    <n v="95.64"/>
    <n v="20"/>
    <n v="0.20911752404851527"/>
    <n v="1.5"/>
    <d v="1899-12-30T18:05:00"/>
    <d v="1899-12-30T18:57:00"/>
    <d v="1899-12-30T00:52:00"/>
    <n v="52"/>
    <s v="12996 Avanti Drive"/>
    <m/>
    <x v="0"/>
    <x v="0"/>
    <x v="0"/>
    <s v="No"/>
  </r>
  <r>
    <n v="639"/>
    <x v="91"/>
    <s v="Saturday"/>
    <s v="Same"/>
    <n v="47.57"/>
    <n v="4"/>
    <n v="8.4086609207483703E-2"/>
    <n v="1.5"/>
    <d v="1899-12-30T18:01:00"/>
    <d v="1899-12-30T19:05:00"/>
    <d v="1899-12-30T01:04:00"/>
    <n v="64"/>
    <s v="7534 Longmont Court"/>
    <m/>
    <x v="0"/>
    <x v="0"/>
    <x v="0"/>
    <s v="No"/>
  </r>
  <r>
    <n v="640"/>
    <x v="91"/>
    <s v="Saturday"/>
    <s v="Same"/>
    <n v="34.53"/>
    <n v="5.47"/>
    <n v="0.15841297422531131"/>
    <n v="1.5"/>
    <d v="1899-12-30T19:01:00"/>
    <d v="1899-12-30T19:43:00"/>
    <d v="1899-12-30T00:42:00"/>
    <n v="42"/>
    <s v="2165 Cardinal Blvd"/>
    <m/>
    <x v="4"/>
    <x v="0"/>
    <x v="0"/>
    <s v="No"/>
  </r>
  <r>
    <n v="641"/>
    <x v="91"/>
    <s v="Saturday"/>
    <s v="Same"/>
    <n v="50.34"/>
    <n v="8"/>
    <n v="0.15891934843067143"/>
    <n v="1.5"/>
    <d v="1899-12-30T19:44:00"/>
    <d v="1899-12-30T20:18:00"/>
    <d v="1899-12-30T00:34:00"/>
    <n v="34"/>
    <s v="11008 Amelina Lane"/>
    <m/>
    <x v="0"/>
    <x v="0"/>
    <x v="0"/>
    <s v="No"/>
  </r>
  <r>
    <n v="642"/>
    <x v="91"/>
    <s v="Saturday"/>
    <s v="Same"/>
    <n v="36.97"/>
    <n v="3"/>
    <n v="8.1146875845279964E-2"/>
    <n v="1.5"/>
    <d v="1899-12-30T19:47:00"/>
    <d v="1899-12-30T20:25:00"/>
    <d v="1899-12-30T00:38:00"/>
    <n v="38"/>
    <s v="10217 Natalie Drive"/>
    <m/>
    <x v="0"/>
    <x v="0"/>
    <x v="0"/>
    <s v="No"/>
  </r>
  <r>
    <n v="643"/>
    <x v="92"/>
    <s v="Sunday"/>
    <s v="Different"/>
    <n v="17.86"/>
    <n v="3"/>
    <n v="0.16797312430011199"/>
    <n v="1.5"/>
    <d v="1899-12-30T15:27:00"/>
    <d v="1899-12-30T16:07:00"/>
    <d v="1899-12-30T00:40:00"/>
    <n v="40"/>
    <s v="3400 Parkwood Blvd"/>
    <n v="321"/>
    <x v="0"/>
    <x v="0"/>
    <x v="2"/>
    <s v="No"/>
  </r>
  <r>
    <n v="644"/>
    <x v="92"/>
    <s v="Sunday"/>
    <s v="Same"/>
    <n v="65.38"/>
    <n v="5"/>
    <n v="7.6475986540226373E-2"/>
    <n v="1.5"/>
    <d v="1899-12-30T15:34:00"/>
    <d v="1899-12-30T16:21:00"/>
    <d v="1899-12-30T00:47:00"/>
    <n v="47.000000000000007"/>
    <s v="5775 Parkwood Blvd"/>
    <n v="1111"/>
    <x v="0"/>
    <x v="0"/>
    <x v="1"/>
    <s v="No"/>
  </r>
  <r>
    <n v="645"/>
    <x v="92"/>
    <s v="Sunday"/>
    <s v="Same"/>
    <n v="34.86"/>
    <n v="5"/>
    <n v="0.1434308663224326"/>
    <n v="5"/>
    <d v="1899-12-30T17:15:00"/>
    <d v="1899-12-30T17:15:00"/>
    <d v="1899-12-30T00:00:00"/>
    <n v="0"/>
    <s v="6170 Sophora Lane"/>
    <m/>
    <x v="0"/>
    <x v="0"/>
    <x v="0"/>
    <s v="Yes"/>
  </r>
  <r>
    <n v="646"/>
    <x v="92"/>
    <s v="Sunday"/>
    <s v="Same"/>
    <n v="37.56"/>
    <n v="8"/>
    <n v="0.21299254526091585"/>
    <n v="1.5"/>
    <d v="1899-12-30T17:30:00"/>
    <d v="1899-12-30T17:30:00"/>
    <d v="1899-12-30T00:00:00"/>
    <n v="0"/>
    <s v="2628 Montreaux Drive"/>
    <m/>
    <x v="0"/>
    <x v="3"/>
    <x v="0"/>
    <s v="Yes"/>
  </r>
  <r>
    <n v="647"/>
    <x v="92"/>
    <s v="Sunday"/>
    <s v="Same"/>
    <n v="40.83"/>
    <n v="3"/>
    <n v="7.3475385745775168E-2"/>
    <n v="1.5"/>
    <d v="1899-12-30T17:22:00"/>
    <d v="1899-12-30T18:03:00"/>
    <d v="1899-12-30T00:41:00"/>
    <n v="41"/>
    <s v="6080 Water Street"/>
    <n v="1493"/>
    <x v="2"/>
    <x v="0"/>
    <x v="1"/>
    <s v="No"/>
  </r>
  <r>
    <n v="648"/>
    <x v="92"/>
    <s v="Sunday"/>
    <s v="Same"/>
    <n v="28.36"/>
    <n v="11.64"/>
    <n v="0.41043723554301836"/>
    <n v="1.5"/>
    <d v="1899-12-30T17:54:00"/>
    <d v="1899-12-30T18:28:00"/>
    <d v="1899-12-30T00:34:00"/>
    <n v="34"/>
    <s v="7550 Gaylord Parkway"/>
    <n v="206"/>
    <x v="0"/>
    <x v="0"/>
    <x v="2"/>
    <s v="No"/>
  </r>
  <r>
    <n v="649"/>
    <x v="92"/>
    <s v="Sunday"/>
    <s v="Same"/>
    <n v="63.71"/>
    <n v="0"/>
    <n v="0"/>
    <n v="1.5"/>
    <d v="1899-12-30T17:51:00"/>
    <d v="1899-12-30T18:41:00"/>
    <d v="1899-12-30T00:50:00"/>
    <n v="50"/>
    <s v="5958 Haley Way"/>
    <m/>
    <x v="0"/>
    <x v="2"/>
    <x v="0"/>
    <s v="No"/>
  </r>
  <r>
    <n v="650"/>
    <x v="92"/>
    <s v="Sunday"/>
    <s v="Same"/>
    <n v="23.49"/>
    <n v="3.51"/>
    <n v="0.14942528735632185"/>
    <n v="1.5"/>
    <d v="1899-12-30T18:03:00"/>
    <d v="1899-12-30T19:00:00"/>
    <d v="1899-12-30T00:57:00"/>
    <n v="57"/>
    <s v="4405 Constitution Drive"/>
    <m/>
    <x v="0"/>
    <x v="4"/>
    <x v="0"/>
    <s v="No"/>
  </r>
  <r>
    <n v="651"/>
    <x v="92"/>
    <s v="Sunday"/>
    <s v="Same"/>
    <n v="34.1"/>
    <n v="5"/>
    <n v="0.14662756598240467"/>
    <n v="1.5"/>
    <d v="1899-12-30T19:04:00"/>
    <d v="1899-12-30T19:43:00"/>
    <d v="1899-12-30T00:39:00"/>
    <n v="39"/>
    <s v="5235 Golfside Drive"/>
    <m/>
    <x v="0"/>
    <x v="0"/>
    <x v="0"/>
    <s v="No"/>
  </r>
  <r>
    <n v="652"/>
    <x v="93"/>
    <s v="Friday"/>
    <s v="Different"/>
    <n v="42.65"/>
    <n v="8.5"/>
    <n v="0.1992966002344666"/>
    <n v="1.5"/>
    <d v="1899-12-30T17:59:00"/>
    <d v="1899-12-30T18:30:00"/>
    <d v="1899-12-30T00:31:00"/>
    <n v="31.000000000000004"/>
    <s v="4002 Winding Way"/>
    <m/>
    <x v="0"/>
    <x v="0"/>
    <x v="0"/>
    <s v="No"/>
  </r>
  <r>
    <n v="653"/>
    <x v="93"/>
    <s v="Friday"/>
    <s v="Same"/>
    <n v="29.99"/>
    <n v="6.01"/>
    <n v="0.20040013337779261"/>
    <n v="1.5"/>
    <d v="1899-12-30T17:54:00"/>
    <d v="1899-12-30T18:40:00"/>
    <d v="1899-12-30T00:46:00"/>
    <n v="46.000000000000007"/>
    <s v="11283 Still Hallow Drive"/>
    <m/>
    <x v="0"/>
    <x v="0"/>
    <x v="0"/>
    <s v="No"/>
  </r>
  <r>
    <n v="654"/>
    <x v="93"/>
    <s v="Friday"/>
    <s v="Same"/>
    <n v="37.56"/>
    <n v="2"/>
    <n v="5.3248136315228962E-2"/>
    <n v="1.5"/>
    <d v="1899-12-30T18:05:00"/>
    <d v="1899-12-30T18:47:00"/>
    <d v="1899-12-30T00:42:00"/>
    <n v="42"/>
    <s v="7009 Inglenook Drive"/>
    <m/>
    <x v="0"/>
    <x v="0"/>
    <x v="0"/>
    <s v="No"/>
  </r>
  <r>
    <n v="655"/>
    <x v="93"/>
    <s v="Friday"/>
    <s v="Same"/>
    <n v="23.76"/>
    <n v="3"/>
    <n v="0.12626262626262624"/>
    <n v="1.5"/>
    <d v="1899-12-30T18:08:00"/>
    <d v="1899-12-30T18:52:00"/>
    <d v="1899-12-30T00:44:00"/>
    <n v="44"/>
    <s v="7005 Cinnabar Drive"/>
    <m/>
    <x v="0"/>
    <x v="0"/>
    <x v="0"/>
    <s v="No"/>
  </r>
  <r>
    <n v="656"/>
    <x v="93"/>
    <s v="Friday"/>
    <s v="Same"/>
    <n v="17.86"/>
    <n v="5"/>
    <n v="0.27995520716685329"/>
    <n v="1.5"/>
    <d v="1899-12-30T19:20:00"/>
    <d v="1899-12-30T19:47:00"/>
    <d v="1899-12-30T00:27:00"/>
    <n v="26.999999999999996"/>
    <s v="8620 Naomi Street"/>
    <m/>
    <x v="2"/>
    <x v="0"/>
    <x v="0"/>
    <s v="No"/>
  </r>
  <r>
    <n v="657"/>
    <x v="93"/>
    <s v="Friday"/>
    <s v="Same"/>
    <n v="14.83"/>
    <n v="3"/>
    <n v="0.20229265003371544"/>
    <n v="1.5"/>
    <d v="1899-12-30T19:21:00"/>
    <d v="1899-12-30T20:01:00"/>
    <d v="1899-12-30T00:40:00"/>
    <n v="40"/>
    <s v="5805 Granite Parkway"/>
    <n v="236"/>
    <x v="2"/>
    <x v="0"/>
    <x v="2"/>
    <s v="No"/>
  </r>
  <r>
    <n v="658"/>
    <x v="93"/>
    <s v="Friday"/>
    <s v="Same"/>
    <n v="118.43"/>
    <n v="20"/>
    <n v="0.16887612935911508"/>
    <n v="1.5"/>
    <d v="1899-12-30T20:13:00"/>
    <d v="1899-12-30T20:42:00"/>
    <d v="1899-12-30T00:29:00"/>
    <n v="29.000000000000004"/>
    <s v="6109 Highview Drive"/>
    <m/>
    <x v="2"/>
    <x v="0"/>
    <x v="0"/>
    <s v="No"/>
  </r>
  <r>
    <n v="659"/>
    <x v="93"/>
    <s v="Friday"/>
    <s v="Same"/>
    <n v="21.05"/>
    <n v="3"/>
    <n v="0.14251781472684086"/>
    <n v="1.5"/>
    <d v="1899-12-30T20:22:00"/>
    <d v="1899-12-30T20:58:00"/>
    <d v="1899-12-30T00:36:00"/>
    <n v="36"/>
    <s v="5805 Granite Parkway"/>
    <n v="630"/>
    <x v="2"/>
    <x v="0"/>
    <x v="2"/>
    <s v="No"/>
  </r>
  <r>
    <n v="660"/>
    <x v="94"/>
    <s v="Saturday"/>
    <s v="Different"/>
    <n v="48.66"/>
    <n v="15"/>
    <n v="0.30826140567200988"/>
    <n v="1.5"/>
    <d v="1899-12-30T17:20:00"/>
    <d v="1899-12-30T18:03:00"/>
    <d v="1899-12-30T00:43:00"/>
    <n v="43"/>
    <s v="7100 Stoneridge Drive"/>
    <m/>
    <x v="0"/>
    <x v="0"/>
    <x v="0"/>
    <s v="No"/>
  </r>
  <r>
    <n v="661"/>
    <x v="94"/>
    <s v="Saturday"/>
    <s v="Same"/>
    <n v="36.43"/>
    <n v="10"/>
    <n v="0.27449903925336261"/>
    <n v="1.5"/>
    <d v="1899-12-30T17:36:00"/>
    <d v="1899-12-30T18:14:00"/>
    <d v="1899-12-30T00:38:00"/>
    <n v="38"/>
    <s v="12996 Avanti Drive"/>
    <m/>
    <x v="0"/>
    <x v="0"/>
    <x v="0"/>
    <s v="No"/>
  </r>
  <r>
    <n v="662"/>
    <x v="94"/>
    <s v="Saturday"/>
    <s v="Same"/>
    <n v="20.239999999999998"/>
    <n v="4"/>
    <n v="0.19762845849802374"/>
    <n v="1.5"/>
    <d v="1899-12-30T18:15:00"/>
    <d v="1899-12-30T18:48:00"/>
    <d v="1899-12-30T00:33:00"/>
    <n v="33"/>
    <s v="3512 Burnet Drive"/>
    <m/>
    <x v="2"/>
    <x v="0"/>
    <x v="0"/>
    <s v="No"/>
  </r>
  <r>
    <n v="663"/>
    <x v="94"/>
    <s v="Saturday"/>
    <s v="Same"/>
    <n v="16.77"/>
    <n v="5"/>
    <n v="0.29815146094215861"/>
    <n v="1.5"/>
    <d v="1899-12-30T19:07:00"/>
    <d v="1899-12-30T19:33:00"/>
    <d v="1899-12-30T00:26:00"/>
    <n v="26"/>
    <s v="7850 Bishop Road"/>
    <n v="1313"/>
    <x v="2"/>
    <x v="0"/>
    <x v="1"/>
    <s v="No"/>
  </r>
  <r>
    <n v="664"/>
    <x v="94"/>
    <s v="Saturday"/>
    <s v="Same"/>
    <n v="23.27"/>
    <n v="5"/>
    <n v="0.21486892995272883"/>
    <n v="1.5"/>
    <d v="1899-12-30T19:13:00"/>
    <d v="1899-12-30T19:43:00"/>
    <d v="1899-12-30T00:30:00"/>
    <n v="30"/>
    <s v="5805 Granite Parkway"/>
    <n v="243"/>
    <x v="2"/>
    <x v="0"/>
    <x v="2"/>
    <s v="No"/>
  </r>
  <r>
    <n v="665"/>
    <x v="95"/>
    <s v="Sunday"/>
    <s v="Different"/>
    <n v="69.77"/>
    <n v="5"/>
    <n v="7.1664038985237211E-2"/>
    <n v="1.5"/>
    <d v="1899-12-30T17:06:00"/>
    <d v="1899-12-30T17:39:00"/>
    <d v="1899-12-30T00:33:00"/>
    <n v="33"/>
    <s v="4802 Orchard Park Drive"/>
    <m/>
    <x v="0"/>
    <x v="2"/>
    <x v="0"/>
    <s v="No"/>
  </r>
  <r>
    <n v="666"/>
    <x v="95"/>
    <s v="Sunday"/>
    <s v="Same"/>
    <n v="22.19"/>
    <n v="0"/>
    <n v="0"/>
    <n v="1.5"/>
    <d v="1899-12-30T17:42:00"/>
    <d v="1899-12-30T18:30:00"/>
    <d v="1899-12-30T00:48:00"/>
    <n v="48"/>
    <s v="4163 Republic Drive"/>
    <m/>
    <x v="0"/>
    <x v="4"/>
    <x v="0"/>
    <s v="No"/>
  </r>
  <r>
    <n v="667"/>
    <x v="95"/>
    <s v="Sunday"/>
    <s v="Same"/>
    <n v="50.88"/>
    <n v="10"/>
    <n v="0.19654088050314464"/>
    <n v="5"/>
    <d v="1899-12-30T17:52:00"/>
    <d v="1899-12-30T18:42:00"/>
    <d v="1899-12-30T00:50:00"/>
    <n v="50"/>
    <s v="3405 Dunbar Court"/>
    <m/>
    <x v="3"/>
    <x v="0"/>
    <x v="0"/>
    <s v="No"/>
  </r>
  <r>
    <n v="668"/>
    <x v="95"/>
    <s v="Sunday"/>
    <s v="Same"/>
    <n v="64.63"/>
    <n v="15"/>
    <n v="0.23209036051369336"/>
    <n v="1.5"/>
    <d v="1899-12-30T19:00:00"/>
    <d v="1899-12-30T19:45:00"/>
    <d v="1899-12-30T00:45:00"/>
    <n v="45"/>
    <s v="5400 Widgeon Way"/>
    <m/>
    <x v="0"/>
    <x v="2"/>
    <x v="0"/>
    <s v="No"/>
  </r>
  <r>
    <n v="669"/>
    <x v="95"/>
    <s v="Sunday"/>
    <s v="Same"/>
    <n v="46.55"/>
    <n v="6"/>
    <n v="0.1288936627282492"/>
    <n v="1.5"/>
    <d v="1899-12-30T19:16:00"/>
    <d v="1899-12-30T19:54:00"/>
    <d v="1899-12-30T00:38:00"/>
    <n v="38"/>
    <s v="5286 Park Ridge Drive"/>
    <m/>
    <x v="0"/>
    <x v="0"/>
    <x v="0"/>
    <s v="No"/>
  </r>
  <r>
    <n v="670"/>
    <x v="96"/>
    <s v="Friday"/>
    <s v="Different"/>
    <n v="72.5"/>
    <n v="20"/>
    <n v="0.27586206896551724"/>
    <n v="1.5"/>
    <d v="1899-12-30T16:49:00"/>
    <d v="1899-12-30T17:35:00"/>
    <d v="1899-12-30T00:46:00"/>
    <n v="46.000000000000007"/>
    <s v="5652 Monterey Drive"/>
    <m/>
    <x v="0"/>
    <x v="2"/>
    <x v="0"/>
    <s v="No"/>
  </r>
  <r>
    <n v="671"/>
    <x v="96"/>
    <s v="Friday"/>
    <s v="Same"/>
    <n v="52.18"/>
    <n v="27.82"/>
    <n v="0.5331544653123802"/>
    <n v="5"/>
    <d v="1899-12-30T16:38:00"/>
    <d v="1899-12-30T17:47:00"/>
    <d v="1899-12-30T01:09:00"/>
    <n v="69"/>
    <s v="8401 Albritton Drive"/>
    <m/>
    <x v="0"/>
    <x v="0"/>
    <x v="0"/>
    <s v="No"/>
  </r>
  <r>
    <n v="672"/>
    <x v="96"/>
    <s v="Friday"/>
    <s v="Same"/>
    <n v="53.38"/>
    <n v="10"/>
    <n v="0.18733608092918697"/>
    <n v="5"/>
    <d v="1899-12-30T16:51:00"/>
    <d v="1899-12-30T17:55:00"/>
    <d v="1899-12-30T01:04:00"/>
    <n v="64"/>
    <s v="10244 Woodbury Drive"/>
    <m/>
    <x v="0"/>
    <x v="0"/>
    <x v="0"/>
    <s v="No"/>
  </r>
  <r>
    <n v="673"/>
    <x v="96"/>
    <s v="Friday"/>
    <s v="Same"/>
    <n v="84.06"/>
    <n v="10"/>
    <n v="0.11896264572924102"/>
    <n v="5"/>
    <d v="1899-12-30T18:45:00"/>
    <d v="1899-12-30T19:27:00"/>
    <d v="1899-12-30T00:42:00"/>
    <n v="42"/>
    <s v="1179 Marquette Drive"/>
    <m/>
    <x v="0"/>
    <x v="0"/>
    <x v="0"/>
    <s v="No"/>
  </r>
  <r>
    <n v="674"/>
    <x v="96"/>
    <s v="Friday"/>
    <s v="Same"/>
    <n v="46.49"/>
    <n v="7.51"/>
    <n v="0.16154011615401159"/>
    <n v="5"/>
    <d v="1899-12-30T18:52:00"/>
    <d v="1899-12-30T19:42:00"/>
    <d v="1899-12-30T00:50:00"/>
    <n v="50"/>
    <s v="7989 Bishop Drive"/>
    <m/>
    <x v="0"/>
    <x v="0"/>
    <x v="0"/>
    <s v="No"/>
  </r>
  <r>
    <n v="675"/>
    <x v="96"/>
    <s v="Friday"/>
    <s v="Same"/>
    <n v="46.55"/>
    <n v="10"/>
    <n v="0.21482277121374868"/>
    <n v="1.5"/>
    <d v="1899-12-30T18:55:00"/>
    <d v="1899-12-30T19:57:00"/>
    <d v="1899-12-30T01:02:00"/>
    <n v="62.000000000000007"/>
    <s v="4401 Druid Hills Drive"/>
    <m/>
    <x v="0"/>
    <x v="0"/>
    <x v="0"/>
    <s v="No"/>
  </r>
  <r>
    <n v="676"/>
    <x v="96"/>
    <s v="Friday"/>
    <s v="Same"/>
    <n v="38.43"/>
    <n v="10"/>
    <n v="0.26021337496747332"/>
    <n v="1.5"/>
    <d v="1899-12-30T18:54:00"/>
    <d v="1899-12-30T20:08:00"/>
    <d v="1899-12-30T01:14:00"/>
    <n v="74"/>
    <s v="2 La Costa Court"/>
    <m/>
    <x v="0"/>
    <x v="3"/>
    <x v="0"/>
    <s v="No"/>
  </r>
  <r>
    <n v="677"/>
    <x v="97"/>
    <s v="Sunday"/>
    <s v="Different"/>
    <n v="36.75"/>
    <n v="4"/>
    <n v="0.10884353741496598"/>
    <n v="1.5"/>
    <d v="1899-12-30T16:43:00"/>
    <d v="1899-12-30T17:23:00"/>
    <d v="1899-12-30T00:40:00"/>
    <n v="40"/>
    <s v="4668 Sundance Drive"/>
    <m/>
    <x v="2"/>
    <x v="0"/>
    <x v="0"/>
    <s v="No"/>
  </r>
  <r>
    <n v="678"/>
    <x v="97"/>
    <s v="Sunday"/>
    <s v="Same"/>
    <n v="20.239999999999998"/>
    <n v="5"/>
    <n v="0.24703557312252966"/>
    <n v="1.5"/>
    <d v="1899-12-30T16:47:00"/>
    <d v="1899-12-30T17:35:00"/>
    <d v="1899-12-30T00:48:00"/>
    <n v="48"/>
    <s v="3512 Burnet Drive"/>
    <m/>
    <x v="2"/>
    <x v="0"/>
    <x v="0"/>
    <s v="No"/>
  </r>
  <r>
    <n v="679"/>
    <x v="97"/>
    <s v="Sunday"/>
    <s v="Same"/>
    <n v="41.95"/>
    <n v="8.0500000000000007"/>
    <n v="0.19189511323003577"/>
    <n v="1.5"/>
    <d v="1899-12-30T17:01:00"/>
    <d v="1899-12-30T17:43:00"/>
    <d v="1899-12-30T00:42:00"/>
    <n v="42"/>
    <s v="9600 Coit Road"/>
    <n v="2321"/>
    <x v="2"/>
    <x v="0"/>
    <x v="1"/>
    <s v="No"/>
  </r>
  <r>
    <n v="680"/>
    <x v="97"/>
    <s v="Sunday"/>
    <s v="Same"/>
    <n v="60.3"/>
    <n v="8"/>
    <n v="0.13266998341625208"/>
    <n v="5"/>
    <d v="1899-12-30T18:16:00"/>
    <d v="1899-12-30T18:59:00"/>
    <d v="1899-12-30T00:43:00"/>
    <n v="43"/>
    <s v="8401 Albritton Drive"/>
    <m/>
    <x v="0"/>
    <x v="0"/>
    <x v="0"/>
    <s v="No"/>
  </r>
  <r>
    <n v="681"/>
    <x v="97"/>
    <s v="Sunday"/>
    <s v="Same"/>
    <n v="31.07"/>
    <n v="5"/>
    <n v="0.16092693916961701"/>
    <n v="1.5"/>
    <d v="1899-12-30T18:21:00"/>
    <d v="1899-12-30T19:13:00"/>
    <d v="1899-12-30T00:52:00"/>
    <n v="52"/>
    <s v="6878 Cortona Lane"/>
    <m/>
    <x v="0"/>
    <x v="0"/>
    <x v="0"/>
    <s v="No"/>
  </r>
  <r>
    <n v="682"/>
    <x v="97"/>
    <s v="Sunday"/>
    <s v="Same"/>
    <n v="33.5"/>
    <n v="11.5"/>
    <n v="0.34328358208955223"/>
    <n v="1.5"/>
    <d v="1899-12-30T19:01:00"/>
    <d v="1899-12-30T19:41:00"/>
    <d v="1899-12-30T00:40:00"/>
    <n v="40"/>
    <s v="6812 Wild Ridge Court"/>
    <m/>
    <x v="2"/>
    <x v="0"/>
    <x v="0"/>
    <s v="No"/>
  </r>
  <r>
    <n v="683"/>
    <x v="97"/>
    <s v="Sunday"/>
    <s v="Same"/>
    <n v="49.8"/>
    <n v="5"/>
    <n v="0.10040160642570281"/>
    <n v="1.5"/>
    <d v="1899-12-30T19:45:00"/>
    <d v="1899-12-30T20:13:00"/>
    <d v="1899-12-30T00:28:00"/>
    <n v="28"/>
    <s v="11008 Amelina Lane"/>
    <m/>
    <x v="0"/>
    <x v="0"/>
    <x v="0"/>
    <s v="No"/>
  </r>
  <r>
    <n v="684"/>
    <x v="97"/>
    <s v="Sunday"/>
    <s v="Same"/>
    <n v="18.399999999999999"/>
    <n v="5"/>
    <n v="0.27173913043478265"/>
    <n v="1.5"/>
    <d v="1899-12-30T20:14:00"/>
    <d v="1899-12-30T20:57:00"/>
    <d v="1899-12-30T00:43:00"/>
    <n v="43"/>
    <s v="7245 Parkwood Blvd"/>
    <m/>
    <x v="2"/>
    <x v="0"/>
    <x v="0"/>
    <s v="No"/>
  </r>
  <r>
    <n v="685"/>
    <x v="98"/>
    <s v="Friday"/>
    <s v="Different"/>
    <n v="39.19"/>
    <n v="6"/>
    <n v="0.15310028068384793"/>
    <n v="5"/>
    <d v="1899-12-30T17:30:00"/>
    <d v="1899-12-30T17:30:00"/>
    <d v="1899-12-30T00:00:00"/>
    <n v="0"/>
    <s v="1089 London Drive"/>
    <m/>
    <x v="0"/>
    <x v="0"/>
    <x v="0"/>
    <s v="Yes"/>
  </r>
  <r>
    <n v="686"/>
    <x v="98"/>
    <s v="Friday"/>
    <s v="Same"/>
    <n v="35.4"/>
    <n v="6"/>
    <n v="0.16949152542372883"/>
    <n v="5"/>
    <d v="1899-12-30T17:01:00"/>
    <d v="1899-12-30T17:50:00"/>
    <d v="1899-12-30T00:49:00"/>
    <n v="49"/>
    <s v="5484 Statesman Lane"/>
    <m/>
    <x v="0"/>
    <x v="0"/>
    <x v="0"/>
    <s v="No"/>
  </r>
  <r>
    <n v="687"/>
    <x v="98"/>
    <s v="Friday"/>
    <s v="Same"/>
    <n v="61.27"/>
    <n v="12"/>
    <n v="0.19585441488493552"/>
    <n v="5"/>
    <d v="1899-12-30T17:07:00"/>
    <d v="1899-12-30T18:05:00"/>
    <d v="1899-12-30T00:58:00"/>
    <n v="58.000000000000007"/>
    <s v="11448 Altamont Drive"/>
    <m/>
    <x v="0"/>
    <x v="0"/>
    <x v="0"/>
    <s v="No"/>
  </r>
  <r>
    <n v="688"/>
    <x v="98"/>
    <s v="Friday"/>
    <s v="Same"/>
    <n v="28.63"/>
    <n v="8"/>
    <n v="0.27942717429269998"/>
    <n v="1.5"/>
    <d v="1899-12-30T18:52:00"/>
    <d v="1899-12-30T19:29:00"/>
    <d v="1899-12-30T00:37:00"/>
    <n v="37"/>
    <s v="12996 Avanti Drive"/>
    <m/>
    <x v="0"/>
    <x v="0"/>
    <x v="0"/>
    <s v="No"/>
  </r>
  <r>
    <n v="689"/>
    <x v="98"/>
    <s v="Friday"/>
    <s v="Same"/>
    <n v="23.76"/>
    <n v="4"/>
    <n v="0.16835016835016833"/>
    <n v="1.5"/>
    <d v="1899-12-30T19:03:00"/>
    <d v="1899-12-30T19:38:00"/>
    <d v="1899-12-30T00:35:00"/>
    <n v="35"/>
    <s v="7005 Cinnabar Drive"/>
    <m/>
    <x v="0"/>
    <x v="0"/>
    <x v="0"/>
    <s v="No"/>
  </r>
  <r>
    <n v="690"/>
    <x v="98"/>
    <s v="Friday"/>
    <s v="Same"/>
    <n v="57.21"/>
    <n v="10"/>
    <n v="0.17479461632581716"/>
    <n v="1.5"/>
    <d v="1899-12-30T18:55:00"/>
    <d v="1899-12-30T19:43:00"/>
    <d v="1899-12-30T00:48:00"/>
    <n v="48"/>
    <s v="7606 Cordova Drive"/>
    <m/>
    <x v="0"/>
    <x v="0"/>
    <x v="0"/>
    <s v="No"/>
  </r>
  <r>
    <n v="691"/>
    <x v="98"/>
    <s v="Friday"/>
    <s v="Same"/>
    <n v="33.18"/>
    <n v="5"/>
    <n v="0.15069318866787221"/>
    <n v="5"/>
    <d v="1899-12-30T18:53:00"/>
    <d v="1899-12-30T19:57:00"/>
    <d v="1899-12-30T01:04:00"/>
    <n v="64"/>
    <s v="7074 Bramblebush Drive"/>
    <m/>
    <x v="0"/>
    <x v="0"/>
    <x v="0"/>
    <s v="No"/>
  </r>
  <r>
    <n v="692"/>
    <x v="98"/>
    <s v="Friday"/>
    <s v="Same"/>
    <n v="13.53"/>
    <n v="5"/>
    <n v="0.36954915003695493"/>
    <n v="1.5"/>
    <d v="1899-12-30T19:59:00"/>
    <d v="1899-12-30T20:34:00"/>
    <d v="1899-12-30T00:35:00"/>
    <n v="35"/>
    <s v="7255 Texas Ranger Drive"/>
    <n v="1313"/>
    <x v="0"/>
    <x v="0"/>
    <x v="1"/>
    <s v="No"/>
  </r>
  <r>
    <n v="693"/>
    <x v="98"/>
    <s v="Friday"/>
    <s v="Same"/>
    <n v="54.61"/>
    <n v="10"/>
    <n v="0.18311664530305805"/>
    <n v="1.5"/>
    <d v="1899-12-30T20:01:00"/>
    <d v="1899-12-30T20:51:00"/>
    <d v="1899-12-30T00:50:00"/>
    <n v="50"/>
    <s v="10900 Jeffreys Bay"/>
    <m/>
    <x v="0"/>
    <x v="0"/>
    <x v="0"/>
    <s v="No"/>
  </r>
  <r>
    <n v="694"/>
    <x v="99"/>
    <s v="Saturday"/>
    <s v="Different"/>
    <n v="51.31"/>
    <n v="10"/>
    <n v="0.19489378288832584"/>
    <n v="5"/>
    <d v="1899-12-30T17:07:00"/>
    <d v="1899-12-30T17:40:00"/>
    <d v="1899-12-30T00:33:00"/>
    <n v="33"/>
    <s v="1105 Damsel Caitlyn Drive"/>
    <m/>
    <x v="1"/>
    <x v="0"/>
    <x v="0"/>
    <s v="No"/>
  </r>
  <r>
    <n v="695"/>
    <x v="99"/>
    <s v="Saturday"/>
    <s v="Same"/>
    <n v="24.03"/>
    <n v="4"/>
    <n v="0.16645859342488556"/>
    <n v="1.5"/>
    <d v="1899-12-30T18:00:00"/>
    <d v="1899-12-30T18:32:00"/>
    <d v="1899-12-30T00:32:00"/>
    <n v="32"/>
    <s v="3153 Hampshire Court"/>
    <m/>
    <x v="0"/>
    <x v="1"/>
    <x v="0"/>
    <s v="No"/>
  </r>
  <r>
    <n v="696"/>
    <x v="99"/>
    <s v="Saturday"/>
    <s v="Same"/>
    <n v="42.92"/>
    <n v="8"/>
    <n v="0.1863932898415657"/>
    <n v="1.5"/>
    <d v="1899-12-30T17:46:00"/>
    <d v="1899-12-30T18:42:00"/>
    <d v="1899-12-30T00:56:00"/>
    <n v="56"/>
    <s v="4552 Florence Drive"/>
    <m/>
    <x v="0"/>
    <x v="0"/>
    <x v="0"/>
    <s v="No"/>
  </r>
  <r>
    <n v="697"/>
    <x v="99"/>
    <s v="Saturday"/>
    <s v="Same"/>
    <n v="47.03"/>
    <n v="5"/>
    <n v="0.10631511800978098"/>
    <n v="1.5"/>
    <d v="1899-12-30T17:58:00"/>
    <d v="1899-12-30T18:55:00"/>
    <d v="1899-12-30T00:57:00"/>
    <n v="57"/>
    <s v="7290 Greystone Lane"/>
    <m/>
    <x v="0"/>
    <x v="0"/>
    <x v="0"/>
    <s v="No"/>
  </r>
  <r>
    <n v="698"/>
    <x v="99"/>
    <s v="Saturday"/>
    <s v="Same"/>
    <n v="63.27"/>
    <n v="10"/>
    <n v="0.158052789631737"/>
    <n v="5"/>
    <d v="1899-12-30T18:00:00"/>
    <d v="1899-12-30T19:07:00"/>
    <d v="1899-12-30T01:07:00"/>
    <n v="67"/>
    <s v="1800 Hollow Falls Court"/>
    <m/>
    <x v="0"/>
    <x v="0"/>
    <x v="0"/>
    <s v="No"/>
  </r>
  <r>
    <n v="699"/>
    <x v="100"/>
    <s v="Saturday"/>
    <s v="Different"/>
    <n v="19.21"/>
    <n v="4"/>
    <n v="0.20822488287350338"/>
    <n v="1.5"/>
    <d v="1899-12-30T17:43:00"/>
    <d v="1899-12-30T17:59:00"/>
    <d v="1899-12-30T00:16:00"/>
    <n v="16"/>
    <s v="7660 TX-121"/>
    <m/>
    <x v="0"/>
    <x v="0"/>
    <x v="3"/>
    <s v="No"/>
  </r>
  <r>
    <n v="700"/>
    <x v="100"/>
    <s v="Saturday"/>
    <s v="Same"/>
    <n v="39.729999999999997"/>
    <n v="3"/>
    <n v="7.5509690410269323E-2"/>
    <n v="1.5"/>
    <d v="1899-12-30T18:17:00"/>
    <d v="1899-12-30T18:47:00"/>
    <d v="1899-12-30T00:30:00"/>
    <n v="30"/>
    <s v="9400 Katrina Path"/>
    <m/>
    <x v="2"/>
    <x v="0"/>
    <x v="0"/>
    <s v="No"/>
  </r>
  <r>
    <n v="701"/>
    <x v="100"/>
    <s v="Saturday"/>
    <s v="Same"/>
    <n v="243.02"/>
    <n v="15"/>
    <n v="6.1723314953501765E-2"/>
    <n v="1.5"/>
    <d v="1899-12-30T19:00:00"/>
    <d v="1899-12-30T19:00:00"/>
    <d v="1899-12-30T00:00:00"/>
    <n v="0"/>
    <s v="5805 Granite Parkway"/>
    <m/>
    <x v="2"/>
    <x v="0"/>
    <x v="2"/>
    <s v="Yes"/>
  </r>
  <r>
    <n v="702"/>
    <x v="100"/>
    <s v="Saturday"/>
    <s v="Same"/>
    <n v="56.58"/>
    <n v="5"/>
    <n v="8.8370448921880521E-2"/>
    <n v="1.5"/>
    <d v="1899-12-30T18:41:00"/>
    <d v="1899-12-30T19:25:00"/>
    <d v="1899-12-30T00:44:00"/>
    <n v="44"/>
    <s v="6320 High Cliff Drive"/>
    <m/>
    <x v="3"/>
    <x v="0"/>
    <x v="0"/>
    <s v="No"/>
  </r>
  <r>
    <n v="703"/>
    <x v="100"/>
    <s v="Saturday"/>
    <s v="Same"/>
    <n v="29.82"/>
    <n v="6"/>
    <n v="0.20120724346076457"/>
    <n v="5"/>
    <d v="1899-12-30T18:58:00"/>
    <d v="1899-12-30T19:40:00"/>
    <d v="1899-12-30T00:42:00"/>
    <n v="42"/>
    <s v="2128 Zander Drive"/>
    <m/>
    <x v="0"/>
    <x v="0"/>
    <x v="0"/>
    <s v="No"/>
  </r>
  <r>
    <n v="704"/>
    <x v="100"/>
    <s v="Saturday"/>
    <s v="Same"/>
    <n v="38.1"/>
    <n v="10"/>
    <n v="0.26246719160104987"/>
    <n v="5"/>
    <d v="1899-12-30T20:00:00"/>
    <d v="1899-12-30T20:36:00"/>
    <d v="1899-12-30T00:36:00"/>
    <n v="36"/>
    <s v="657 Quail Creek Drive"/>
    <m/>
    <x v="0"/>
    <x v="0"/>
    <x v="0"/>
    <s v="No"/>
  </r>
  <r>
    <n v="705"/>
    <x v="101"/>
    <s v="Friday"/>
    <s v="Different"/>
    <n v="47.63"/>
    <n v="12"/>
    <n v="0.25194205332773462"/>
    <n v="1.5"/>
    <d v="1899-12-30T17:15:00"/>
    <d v="1899-12-30T17:45:00"/>
    <d v="1899-12-30T00:30:00"/>
    <n v="30"/>
    <s v="7020 Mills Branch Circle"/>
    <m/>
    <x v="2"/>
    <x v="0"/>
    <x v="0"/>
    <s v="No"/>
  </r>
  <r>
    <n v="706"/>
    <x v="101"/>
    <s v="Friday"/>
    <s v="Same"/>
    <n v="25.44"/>
    <n v="4"/>
    <n v="0.15723270440251572"/>
    <n v="1.5"/>
    <d v="1899-12-30T18:30:00"/>
    <d v="1899-12-30T18:30:00"/>
    <d v="1899-12-30T00:00:00"/>
    <n v="0"/>
    <s v="6439 Chester Drive"/>
    <m/>
    <x v="0"/>
    <x v="0"/>
    <x v="0"/>
    <s v="Yes"/>
  </r>
  <r>
    <n v="707"/>
    <x v="101"/>
    <s v="Friday"/>
    <s v="Same"/>
    <n v="23.76"/>
    <n v="3"/>
    <n v="0.12626262626262624"/>
    <n v="1.5"/>
    <d v="1899-12-30T18:02:00"/>
    <d v="1899-12-30T18:39:00"/>
    <d v="1899-12-30T00:37:00"/>
    <n v="37"/>
    <s v="5513 Charleston Drive"/>
    <m/>
    <x v="0"/>
    <x v="0"/>
    <x v="0"/>
    <s v="No"/>
  </r>
  <r>
    <n v="708"/>
    <x v="101"/>
    <s v="Friday"/>
    <s v="Same"/>
    <n v="16.13"/>
    <n v="3"/>
    <n v="0.18598884066955984"/>
    <n v="1.5"/>
    <d v="1899-12-30T18:04:00"/>
    <d v="1899-12-30T18:46:00"/>
    <d v="1899-12-30T00:42:00"/>
    <n v="42"/>
    <s v="7009 Inglenook Drive"/>
    <m/>
    <x v="0"/>
    <x v="0"/>
    <x v="0"/>
    <s v="No"/>
  </r>
  <r>
    <n v="709"/>
    <x v="101"/>
    <s v="Friday"/>
    <s v="Same"/>
    <n v="31.39"/>
    <n v="4"/>
    <n v="0.12742911755336095"/>
    <n v="5"/>
    <d v="1899-12-30T18:01:00"/>
    <d v="1899-12-30T18:58:00"/>
    <d v="1899-12-30T00:57:00"/>
    <n v="57"/>
    <s v="8216 Fisher Drive"/>
    <m/>
    <x v="0"/>
    <x v="0"/>
    <x v="0"/>
    <s v="No"/>
  </r>
  <r>
    <n v="710"/>
    <x v="101"/>
    <s v="Friday"/>
    <s v="Same"/>
    <n v="35.4"/>
    <n v="4"/>
    <n v="0.11299435028248588"/>
    <n v="1.5"/>
    <d v="1899-12-30T18:56:00"/>
    <d v="1899-12-30T19:36:00"/>
    <d v="1899-12-30T00:40:00"/>
    <n v="40"/>
    <s v="3321 Burnet Drive"/>
    <m/>
    <x v="2"/>
    <x v="0"/>
    <x v="0"/>
    <s v="No"/>
  </r>
  <r>
    <n v="711"/>
    <x v="101"/>
    <s v="Friday"/>
    <s v="Same"/>
    <n v="31.12"/>
    <n v="5"/>
    <n v="0.16066838046272494"/>
    <n v="1.5"/>
    <d v="1899-12-30T19:13:00"/>
    <d v="1899-12-30T19:43:00"/>
    <d v="1899-12-30T00:30:00"/>
    <n v="30"/>
    <s v="4017 Wind Dance Circle"/>
    <m/>
    <x v="2"/>
    <x v="0"/>
    <x v="0"/>
    <s v="No"/>
  </r>
  <r>
    <n v="712"/>
    <x v="102"/>
    <s v="Saturday"/>
    <s v="Different"/>
    <n v="41.16"/>
    <n v="3.84"/>
    <n v="9.3294460641399415E-2"/>
    <n v="1.5"/>
    <d v="1899-12-30T17:20:00"/>
    <d v="1899-12-30T17:48:00"/>
    <d v="1899-12-30T00:28:00"/>
    <n v="28"/>
    <s v="5602 Democracy Drive"/>
    <m/>
    <x v="2"/>
    <x v="0"/>
    <x v="3"/>
    <s v="No"/>
  </r>
  <r>
    <n v="713"/>
    <x v="102"/>
    <s v="Saturday"/>
    <s v="Same"/>
    <n v="17"/>
    <n v="2"/>
    <n v="0.11764705882352941"/>
    <n v="1.5"/>
    <d v="1899-12-30T17:14:00"/>
    <d v="1899-12-30T18:02:00"/>
    <d v="1899-12-30T00:48:00"/>
    <n v="48"/>
    <s v="5716 Henry Cook Blvd"/>
    <n v="11323"/>
    <x v="2"/>
    <x v="0"/>
    <x v="1"/>
    <s v="No"/>
  </r>
  <r>
    <n v="714"/>
    <x v="102"/>
    <s v="Saturday"/>
    <s v="Same"/>
    <n v="20.239999999999998"/>
    <n v="3"/>
    <n v="0.14822134387351779"/>
    <n v="1.5"/>
    <d v="1899-12-30T17:27:00"/>
    <d v="1899-12-30T18:20:00"/>
    <d v="1899-12-30T00:53:00"/>
    <n v="53"/>
    <s v="3512 Burnet Drive"/>
    <m/>
    <x v="2"/>
    <x v="0"/>
    <x v="0"/>
    <s v="No"/>
  </r>
  <r>
    <n v="715"/>
    <x v="102"/>
    <s v="Saturday"/>
    <s v="Same"/>
    <n v="82.97"/>
    <n v="10"/>
    <n v="0.12052549114137641"/>
    <n v="1.5"/>
    <d v="1899-12-30T18:43:00"/>
    <d v="1899-12-30T19:08:00"/>
    <d v="1899-12-30T00:25:00"/>
    <n v="25"/>
    <s v="6701 Vista Trail"/>
    <m/>
    <x v="2"/>
    <x v="0"/>
    <x v="0"/>
    <s v="No"/>
  </r>
  <r>
    <n v="716"/>
    <x v="102"/>
    <s v="Saturday"/>
    <s v="Same"/>
    <n v="34.04"/>
    <n v="6"/>
    <n v="0.17626321974148063"/>
    <n v="7"/>
    <d v="1899-12-30T18:57:00"/>
    <d v="1899-12-30T19:42:00"/>
    <d v="1899-12-30T00:45:00"/>
    <n v="45"/>
    <s v="12150 Toscana Way"/>
    <m/>
    <x v="0"/>
    <x v="0"/>
    <x v="0"/>
    <s v="No"/>
  </r>
  <r>
    <n v="717"/>
    <x v="102"/>
    <s v="Saturday"/>
    <s v="Same"/>
    <n v="21.6"/>
    <n v="5"/>
    <n v="0.23148148148148145"/>
    <n v="1.5"/>
    <d v="1899-12-30T19:07:00"/>
    <d v="1899-12-30T20:04:00"/>
    <d v="1899-12-30T00:57:00"/>
    <n v="57"/>
    <s v="7171 Ikea Drive"/>
    <m/>
    <x v="0"/>
    <x v="0"/>
    <x v="3"/>
    <s v="No"/>
  </r>
  <r>
    <n v="718"/>
    <x v="102"/>
    <s v="Saturday"/>
    <s v="Same"/>
    <n v="34.32"/>
    <n v="5.68"/>
    <n v="0.1655011655011655"/>
    <n v="1.5"/>
    <d v="1899-12-30T20:18:00"/>
    <d v="1899-12-30T20:47:00"/>
    <d v="1899-12-30T00:29:00"/>
    <n v="29.000000000000004"/>
    <s v="6317 Cedar Falls Drive"/>
    <m/>
    <x v="3"/>
    <x v="0"/>
    <x v="0"/>
    <s v="No"/>
  </r>
  <r>
    <n v="719"/>
    <x v="103"/>
    <s v="Sunday"/>
    <s v="Different"/>
    <n v="26.74"/>
    <n v="5"/>
    <n v="0.18698578908002994"/>
    <n v="1.5"/>
    <d v="1899-12-30T17:06:00"/>
    <d v="1899-12-30T17:29:00"/>
    <d v="1899-12-30T00:23:00"/>
    <n v="23.000000000000004"/>
    <s v="6308 Yorkdale Drive"/>
    <m/>
    <x v="2"/>
    <x v="0"/>
    <x v="0"/>
    <s v="No"/>
  </r>
  <r>
    <n v="720"/>
    <x v="103"/>
    <s v="Sunday"/>
    <s v="Same"/>
    <n v="68.41"/>
    <n v="12"/>
    <n v="0.17541295132290602"/>
    <n v="1.5"/>
    <d v="1899-12-30T17:47:00"/>
    <d v="1899-12-30T18:18:00"/>
    <d v="1899-12-30T00:31:00"/>
    <n v="31.000000000000004"/>
    <s v="5013 Pinehurst Drive"/>
    <m/>
    <x v="0"/>
    <x v="1"/>
    <x v="0"/>
    <s v="No"/>
  </r>
  <r>
    <n v="721"/>
    <x v="103"/>
    <s v="Sunday"/>
    <s v="Same"/>
    <n v="47.58"/>
    <n v="12"/>
    <n v="0.25220680958385877"/>
    <n v="5"/>
    <d v="1899-12-30T18:25:00"/>
    <d v="1899-12-30T19:20:00"/>
    <d v="1899-12-30T00:55:00"/>
    <n v="54.999999999999993"/>
    <s v="1800 Hollow Falls Court"/>
    <m/>
    <x v="0"/>
    <x v="0"/>
    <x v="0"/>
    <s v="No"/>
  </r>
  <r>
    <n v="722"/>
    <x v="103"/>
    <s v="Sunday"/>
    <s v="Same"/>
    <n v="24.57"/>
    <n v="5"/>
    <n v="0.20350020350020351"/>
    <n v="5"/>
    <d v="1899-12-30T18:44:00"/>
    <d v="1899-12-30T19:28:00"/>
    <d v="1899-12-30T00:44:00"/>
    <n v="44"/>
    <s v="1738 Lantana Lane"/>
    <m/>
    <x v="0"/>
    <x v="0"/>
    <x v="0"/>
    <s v="No"/>
  </r>
  <r>
    <n v="723"/>
    <x v="103"/>
    <s v="Sunday"/>
    <s v="Same"/>
    <n v="32.369999999999997"/>
    <n v="6"/>
    <n v="0.18535681186283598"/>
    <n v="5"/>
    <d v="1899-12-30T18:43:00"/>
    <d v="1899-12-30T19:40:00"/>
    <d v="1899-12-30T00:57:00"/>
    <n v="57"/>
    <s v="5052 Havasu Drive"/>
    <m/>
    <x v="0"/>
    <x v="0"/>
    <x v="0"/>
    <s v="No"/>
  </r>
  <r>
    <n v="724"/>
    <x v="103"/>
    <s v="Sunday"/>
    <s v="Same"/>
    <n v="49.16"/>
    <n v="7.84"/>
    <n v="0.15947925142392189"/>
    <n v="1.5"/>
    <d v="1899-12-30T19:55:00"/>
    <d v="1899-12-30T20:30:00"/>
    <d v="1899-12-30T00:35:00"/>
    <n v="35"/>
    <s v="7255 Texas Ranger Drive"/>
    <m/>
    <x v="0"/>
    <x v="0"/>
    <x v="1"/>
    <s v="No"/>
  </r>
  <r>
    <n v="725"/>
    <x v="103"/>
    <s v="Sunday"/>
    <s v="Same"/>
    <n v="28.9"/>
    <n v="3"/>
    <n v="0.10380622837370243"/>
    <n v="1.5"/>
    <d v="1899-12-30T20:04:00"/>
    <d v="1899-12-30T20:44:00"/>
    <d v="1899-12-30T00:40:00"/>
    <n v="40"/>
    <s v="5812 Marrietta Drive"/>
    <m/>
    <x v="0"/>
    <x v="0"/>
    <x v="0"/>
    <s v="No"/>
  </r>
  <r>
    <n v="726"/>
    <x v="103"/>
    <s v="Sunday"/>
    <s v="Same"/>
    <n v="39.19"/>
    <n v="10.71"/>
    <n v="0.27328400102066858"/>
    <n v="1.5"/>
    <d v="1899-12-30T20:07:00"/>
    <d v="1899-12-30T20:53:00"/>
    <d v="1899-12-30T00:46:00"/>
    <n v="46.000000000000007"/>
    <s v="10709 Promise Land Drive"/>
    <m/>
    <x v="0"/>
    <x v="0"/>
    <x v="0"/>
    <s v="No"/>
  </r>
  <r>
    <n v="727"/>
    <x v="103"/>
    <s v="Sunday"/>
    <s v="Same"/>
    <n v="69.77"/>
    <n v="8"/>
    <n v="0.11466246237637955"/>
    <n v="5"/>
    <d v="1899-12-30T20:08:00"/>
    <d v="1899-12-30T21:07:00"/>
    <d v="1899-12-30T00:59:00"/>
    <n v="59"/>
    <s v="8076 Peackock Lane"/>
    <m/>
    <x v="0"/>
    <x v="0"/>
    <x v="0"/>
    <s v="No"/>
  </r>
  <r>
    <n v="728"/>
    <x v="104"/>
    <s v="Wednesday"/>
    <s v="Different"/>
    <n v="38.97"/>
    <n v="6.03"/>
    <n v="0.15473441108545036"/>
    <n v="1.5"/>
    <d v="1899-12-30T18:28:00"/>
    <d v="1899-12-30T19:03:00"/>
    <d v="1899-12-30T00:35:00"/>
    <n v="35"/>
    <s v="6853 North Dallas Parkway"/>
    <n v="219"/>
    <x v="2"/>
    <x v="0"/>
    <x v="2"/>
    <s v="No"/>
  </r>
  <r>
    <n v="729"/>
    <x v="104"/>
    <s v="Wednesday"/>
    <s v="Same"/>
    <n v="17"/>
    <n v="10"/>
    <n v="0.58823529411764708"/>
    <n v="1.5"/>
    <d v="1899-12-30T18:29:00"/>
    <d v="1899-12-30T19:30:00"/>
    <d v="1899-12-30T01:01:00"/>
    <n v="61"/>
    <s v="7540 Edna Court"/>
    <m/>
    <x v="2"/>
    <x v="0"/>
    <x v="1"/>
    <s v="No"/>
  </r>
  <r>
    <n v="730"/>
    <x v="104"/>
    <s v="Wednesday"/>
    <s v="Same"/>
    <n v="17"/>
    <n v="5"/>
    <n v="0.29411764705882354"/>
    <n v="1.5"/>
    <d v="1899-12-30T19:19:00"/>
    <d v="1899-12-30T20:01:00"/>
    <d v="1899-12-30T00:42:00"/>
    <n v="42"/>
    <s v="10809 Promise Land Drive"/>
    <m/>
    <x v="0"/>
    <x v="0"/>
    <x v="0"/>
    <s v="No"/>
  </r>
  <r>
    <n v="731"/>
    <x v="104"/>
    <s v="Wednesday"/>
    <s v="Same"/>
    <n v="50.23"/>
    <n v="6"/>
    <n v="0.11945052757316346"/>
    <n v="5"/>
    <d v="1899-12-30T19:41:00"/>
    <d v="1899-12-30T20:21:00"/>
    <d v="1899-12-30T00:40:00"/>
    <n v="40"/>
    <s v="10429 Cochron Drive"/>
    <m/>
    <x v="5"/>
    <x v="0"/>
    <x v="0"/>
    <s v="No"/>
  </r>
  <r>
    <n v="732"/>
    <x v="104"/>
    <s v="Wednesday"/>
    <s v="Same"/>
    <n v="18.940000000000001"/>
    <n v="3"/>
    <n v="0.1583949313621964"/>
    <n v="1.5"/>
    <d v="1899-12-30T20:17:00"/>
    <d v="1899-12-30T21:16:00"/>
    <d v="1899-12-30T00:59:00"/>
    <n v="59"/>
    <s v="5745 Bozeman Drive"/>
    <n v="8124"/>
    <x v="2"/>
    <x v="0"/>
    <x v="1"/>
    <s v="No"/>
  </r>
  <r>
    <n v="733"/>
    <x v="104"/>
    <s v="Wednesday"/>
    <s v="Same"/>
    <n v="44.06"/>
    <n v="7.94"/>
    <n v="0.1802088061733999"/>
    <n v="1.5"/>
    <d v="1899-12-30T20:37:00"/>
    <d v="1899-12-30T21:28:00"/>
    <d v="1899-12-30T00:51:00"/>
    <n v="51"/>
    <s v="5805 Granite Parkway"/>
    <n v="522"/>
    <x v="2"/>
    <x v="0"/>
    <x v="2"/>
    <s v="No"/>
  </r>
  <r>
    <n v="734"/>
    <x v="104"/>
    <s v="Wednesday"/>
    <s v="Same"/>
    <n v="19.7"/>
    <n v="5"/>
    <n v="0.25380710659898476"/>
    <n v="5"/>
    <d v="1899-12-30T20:37:00"/>
    <d v="1899-12-30T21:53:00"/>
    <d v="1899-12-30T01:16:00"/>
    <n v="76"/>
    <s v="7163 Bramblebush Drive"/>
    <m/>
    <x v="0"/>
    <x v="0"/>
    <x v="0"/>
    <s v="No"/>
  </r>
  <r>
    <n v="735"/>
    <x v="105"/>
    <s v="Friday"/>
    <s v="Different"/>
    <n v="25.66"/>
    <n v="5"/>
    <n v="0.19485580670303976"/>
    <n v="5"/>
    <d v="1899-12-30T18:05:00"/>
    <d v="1899-12-30T18:38:00"/>
    <d v="1899-12-30T00:33:00"/>
    <n v="33"/>
    <s v="2619 Bandolier Lane"/>
    <m/>
    <x v="0"/>
    <x v="0"/>
    <x v="0"/>
    <s v="No"/>
  </r>
  <r>
    <n v="736"/>
    <x v="105"/>
    <s v="Friday"/>
    <s v="Same"/>
    <n v="25.44"/>
    <n v="5"/>
    <n v="0.19654088050314464"/>
    <n v="1.5"/>
    <d v="1899-12-30T19:05:00"/>
    <d v="1899-12-30T19:49:00"/>
    <d v="1899-12-30T00:44:00"/>
    <n v="44"/>
    <s v="2868 Hidden Knoll Trail"/>
    <m/>
    <x v="0"/>
    <x v="0"/>
    <x v="0"/>
    <s v="No"/>
  </r>
  <r>
    <n v="737"/>
    <x v="105"/>
    <s v="Friday"/>
    <s v="Same"/>
    <n v="42.92"/>
    <n v="5"/>
    <n v="0.11649580615097856"/>
    <n v="1.5"/>
    <d v="1899-12-30T19:55:00"/>
    <d v="1899-12-30T20:32:00"/>
    <d v="1899-12-30T00:37:00"/>
    <n v="37"/>
    <s v="4548 Limerick Lane"/>
    <m/>
    <x v="0"/>
    <x v="0"/>
    <x v="0"/>
    <s v="No"/>
  </r>
  <r>
    <n v="738"/>
    <x v="105"/>
    <s v="Friday"/>
    <s v="Same"/>
    <n v="48.66"/>
    <n v="7"/>
    <n v="0.14385532264693796"/>
    <n v="5"/>
    <d v="1899-12-30T20:04:00"/>
    <d v="1899-12-30T20:43:00"/>
    <d v="1899-12-30T00:39:00"/>
    <n v="39"/>
    <s v="5788 Country View Lane"/>
    <m/>
    <x v="0"/>
    <x v="0"/>
    <x v="0"/>
    <s v="No"/>
  </r>
  <r>
    <n v="739"/>
    <x v="105"/>
    <s v="Friday"/>
    <s v="Same"/>
    <n v="35.4"/>
    <n v="6"/>
    <n v="0.16949152542372883"/>
    <n v="1.5"/>
    <d v="1899-12-30T21:01:00"/>
    <d v="1899-12-30T21:40:00"/>
    <d v="1899-12-30T00:39:00"/>
    <n v="39"/>
    <s v="4230 Artisan Park"/>
    <n v="309"/>
    <x v="0"/>
    <x v="0"/>
    <x v="1"/>
    <s v="No"/>
  </r>
  <r>
    <n v="740"/>
    <x v="105"/>
    <s v="Friday"/>
    <s v="Same"/>
    <n v="152.15"/>
    <n v="10"/>
    <n v="6.5724613867893522E-2"/>
    <n v="1.5"/>
    <d v="1899-12-30T21:51:00"/>
    <d v="1899-12-30T22:24:00"/>
    <d v="1899-12-30T00:33:00"/>
    <n v="33"/>
    <s v="5872 TX-121"/>
    <n v="104"/>
    <x v="0"/>
    <x v="0"/>
    <x v="3"/>
    <s v="No"/>
  </r>
  <r>
    <n v="741"/>
    <x v="106"/>
    <s v="Saturday"/>
    <s v="Different"/>
    <n v="18.62"/>
    <n v="4"/>
    <n v="0.21482277121374865"/>
    <n v="1.5"/>
    <d v="1899-12-30T17:51:00"/>
    <d v="1899-12-30T18:19:00"/>
    <d v="1899-12-30T00:28:00"/>
    <n v="28"/>
    <s v="1634 Torey Pines Lane"/>
    <m/>
    <x v="0"/>
    <x v="0"/>
    <x v="0"/>
    <s v="No"/>
  </r>
  <r>
    <n v="742"/>
    <x v="106"/>
    <s v="Saturday"/>
    <s v="Same"/>
    <n v="34.799999999999997"/>
    <n v="7"/>
    <n v="0.20114942528735633"/>
    <n v="1.5"/>
    <d v="1899-12-30T17:57:00"/>
    <d v="1899-12-30T18:36:00"/>
    <d v="1899-12-30T00:39:00"/>
    <n v="39"/>
    <s v="3610 Caruth Lane"/>
    <m/>
    <x v="0"/>
    <x v="0"/>
    <x v="0"/>
    <s v="No"/>
  </r>
  <r>
    <n v="743"/>
    <x v="106"/>
    <s v="Saturday"/>
    <s v="Same"/>
    <n v="34.32"/>
    <n v="4"/>
    <n v="0.11655011655011654"/>
    <n v="1.5"/>
    <d v="1899-12-30T19:45:00"/>
    <d v="1899-12-30T20:18:00"/>
    <d v="1899-12-30T00:33:00"/>
    <n v="33"/>
    <s v="4351 Republic Drive"/>
    <m/>
    <x v="0"/>
    <x v="4"/>
    <x v="0"/>
    <s v="No"/>
  </r>
  <r>
    <n v="744"/>
    <x v="106"/>
    <s v="Saturday"/>
    <s v="Same"/>
    <n v="20.02"/>
    <n v="4"/>
    <n v="0.19980019980019981"/>
    <n v="1.5"/>
    <d v="1899-12-30T19:29:00"/>
    <d v="1899-12-30T20:25:00"/>
    <d v="1899-12-30T00:56:00"/>
    <n v="56"/>
    <s v="4542 Haverford Drive"/>
    <m/>
    <x v="0"/>
    <x v="0"/>
    <x v="0"/>
    <s v="No"/>
  </r>
  <r>
    <n v="745"/>
    <x v="106"/>
    <s v="Saturday"/>
    <s v="Same"/>
    <n v="28.09"/>
    <n v="3"/>
    <n v="0.10679957280170879"/>
    <n v="1.5"/>
    <d v="1899-12-30T19:37:00"/>
    <d v="1899-12-30T20:34:00"/>
    <d v="1899-12-30T00:57:00"/>
    <n v="57"/>
    <s v="5595 Cecina Drive"/>
    <m/>
    <x v="0"/>
    <x v="0"/>
    <x v="0"/>
    <s v="No"/>
  </r>
  <r>
    <n v="746"/>
    <x v="107"/>
    <s v="Sunday"/>
    <s v="Different"/>
    <n v="22.41"/>
    <n v="4"/>
    <n v="0.17849174475680499"/>
    <n v="1.5"/>
    <d v="1899-12-30T16:30:00"/>
    <d v="1899-12-30T17:01:00"/>
    <d v="1899-12-30T00:31:00"/>
    <n v="31.000000000000004"/>
    <s v="4526 Oak Shores Drive"/>
    <m/>
    <x v="2"/>
    <x v="0"/>
    <x v="0"/>
    <s v="No"/>
  </r>
  <r>
    <n v="747"/>
    <x v="107"/>
    <s v="Sunday"/>
    <s v="Same"/>
    <n v="50.88"/>
    <n v="10"/>
    <n v="0.19654088050314464"/>
    <n v="1.5"/>
    <d v="1899-12-30T17:01:00"/>
    <d v="1899-12-30T17:32:00"/>
    <d v="1899-12-30T00:31:00"/>
    <n v="31.000000000000004"/>
    <s v="11 Cyprus Point Court"/>
    <m/>
    <x v="0"/>
    <x v="1"/>
    <x v="0"/>
    <s v="No"/>
  </r>
  <r>
    <n v="748"/>
    <x v="107"/>
    <s v="Sunday"/>
    <s v="Same"/>
    <n v="16.18"/>
    <n v="5"/>
    <n v="0.30902348578491967"/>
    <n v="1.5"/>
    <d v="1899-12-30T17:04:00"/>
    <d v="1899-12-30T17:46:00"/>
    <d v="1899-12-30T00:42:00"/>
    <n v="42"/>
    <s v="5200 Town and Country Blvd"/>
    <n v="1125"/>
    <x v="0"/>
    <x v="0"/>
    <x v="1"/>
    <s v="No"/>
  </r>
  <r>
    <n v="749"/>
    <x v="107"/>
    <s v="Sunday"/>
    <s v="Same"/>
    <n v="43.79"/>
    <n v="7"/>
    <n v="0.15985384791048185"/>
    <n v="1.5"/>
    <d v="1899-12-30T18:00:00"/>
    <d v="1899-12-30T18:35:00"/>
    <d v="1899-12-30T00:35:00"/>
    <n v="35"/>
    <s v="8305 Halliford Drive"/>
    <m/>
    <x v="2"/>
    <x v="0"/>
    <x v="0"/>
    <s v="No"/>
  </r>
  <r>
    <n v="750"/>
    <x v="107"/>
    <s v="Sunday"/>
    <s v="Same"/>
    <n v="23.35"/>
    <n v="5"/>
    <n v="0.21413276231263381"/>
    <n v="1.5"/>
    <d v="1899-12-30T18:46:00"/>
    <d v="1899-12-30T19:17:00"/>
    <d v="1899-12-30T00:31:00"/>
    <n v="31.000000000000004"/>
    <s v="3419 United Lane"/>
    <m/>
    <x v="0"/>
    <x v="4"/>
    <x v="0"/>
    <s v="No"/>
  </r>
  <r>
    <n v="751"/>
    <x v="107"/>
    <s v="Sunday"/>
    <s v="Same"/>
    <n v="30.31"/>
    <n v="3"/>
    <n v="9.8977235235895744E-2"/>
    <n v="1.5"/>
    <d v="1899-12-30T19:21:00"/>
    <d v="1899-12-30T19:58:00"/>
    <d v="1899-12-30T00:37:00"/>
    <n v="37"/>
    <s v="7909 Abbey Road"/>
    <m/>
    <x v="0"/>
    <x v="0"/>
    <x v="0"/>
    <s v="No"/>
  </r>
  <r>
    <n v="752"/>
    <x v="108"/>
    <s v="Friday"/>
    <s v="Different"/>
    <n v="29.44"/>
    <n v="5.56"/>
    <n v="0.18885869565217389"/>
    <n v="5"/>
    <d v="1899-12-30T18:00:00"/>
    <d v="1899-12-30T18:00:00"/>
    <d v="1899-12-30T00:00:00"/>
    <n v="0"/>
    <s v="5052 Havasu Drive"/>
    <m/>
    <x v="0"/>
    <x v="0"/>
    <x v="0"/>
    <s v="Yes"/>
  </r>
  <r>
    <n v="753"/>
    <x v="108"/>
    <s v="Friday"/>
    <s v="Same"/>
    <n v="37.29"/>
    <n v="8"/>
    <n v="0.2145347278090641"/>
    <n v="1.5"/>
    <d v="1899-12-30T17:20:00"/>
    <d v="1899-12-30T18:14:00"/>
    <d v="1899-12-30T00:54:00"/>
    <n v="53.999999999999993"/>
    <s v="5005 Pinehurst Drive"/>
    <m/>
    <x v="0"/>
    <x v="1"/>
    <x v="0"/>
    <s v="No"/>
  </r>
  <r>
    <n v="754"/>
    <x v="108"/>
    <s v="Friday"/>
    <s v="Same"/>
    <n v="36.479999999999997"/>
    <n v="6"/>
    <n v="0.16447368421052633"/>
    <n v="1.5"/>
    <d v="1899-12-30T17:17:00"/>
    <d v="1899-12-30T18:24:00"/>
    <d v="1899-12-30T01:07:00"/>
    <n v="67"/>
    <s v="1618 Hilton Head Lane"/>
    <m/>
    <x v="0"/>
    <x v="0"/>
    <x v="0"/>
    <s v="No"/>
  </r>
  <r>
    <n v="755"/>
    <x v="108"/>
    <s v="Friday"/>
    <s v="Same"/>
    <n v="34.1"/>
    <n v="5"/>
    <n v="0.14662756598240467"/>
    <n v="1.5"/>
    <d v="1899-12-30T18:11:00"/>
    <d v="1899-12-30T19:00:00"/>
    <d v="1899-12-30T00:49:00"/>
    <n v="49"/>
    <s v="3116 Seneca Drive"/>
    <m/>
    <x v="0"/>
    <x v="3"/>
    <x v="0"/>
    <s v="No"/>
  </r>
  <r>
    <n v="756"/>
    <x v="108"/>
    <s v="Friday"/>
    <s v="Same"/>
    <n v="6.71"/>
    <n v="5.29"/>
    <n v="0.7883755588673621"/>
    <n v="1.5"/>
    <d v="1899-12-30T18:21:00"/>
    <d v="1899-12-30T19:06:00"/>
    <d v="1899-12-30T00:45:00"/>
    <n v="45"/>
    <s v="2887 Montreaux Drive"/>
    <m/>
    <x v="0"/>
    <x v="3"/>
    <x v="0"/>
    <s v="No"/>
  </r>
  <r>
    <n v="757"/>
    <x v="108"/>
    <s v="Friday"/>
    <s v="Same"/>
    <n v="28.36"/>
    <n v="7.64"/>
    <n v="0.26939351198871647"/>
    <n v="5"/>
    <d v="1899-12-30T18:17:00"/>
    <d v="1899-12-30T19:21:00"/>
    <d v="1899-12-30T01:04:00"/>
    <n v="64"/>
    <s v="4512 Cromwell Court"/>
    <m/>
    <x v="0"/>
    <x v="0"/>
    <x v="0"/>
    <s v="No"/>
  </r>
  <r>
    <n v="758"/>
    <x v="108"/>
    <s v="Friday"/>
    <s v="Same"/>
    <n v="39.130000000000003"/>
    <n v="5"/>
    <n v="0.12777919754663941"/>
    <n v="1.5"/>
    <d v="1899-12-30T19:52:00"/>
    <d v="1899-12-30T20:26:00"/>
    <d v="1899-12-30T00:34:00"/>
    <n v="34"/>
    <s v="6109 Shady Oaks Drive"/>
    <m/>
    <x v="0"/>
    <x v="0"/>
    <x v="0"/>
    <s v="No"/>
  </r>
  <r>
    <n v="759"/>
    <x v="108"/>
    <s v="Friday"/>
    <s v="Same"/>
    <n v="32.479999999999997"/>
    <n v="5"/>
    <n v="0.1539408866995074"/>
    <n v="1.5"/>
    <d v="1899-12-30T19:44:00"/>
    <d v="1899-12-30T20:35:00"/>
    <d v="1899-12-30T00:51:00"/>
    <n v="51"/>
    <s v="6808 Firenze Lane"/>
    <m/>
    <x v="0"/>
    <x v="0"/>
    <x v="0"/>
    <s v="No"/>
  </r>
  <r>
    <n v="760"/>
    <x v="108"/>
    <s v="Friday"/>
    <s v="Same"/>
    <n v="28.9"/>
    <n v="5"/>
    <n v="0.17301038062283738"/>
    <n v="1.5"/>
    <d v="1899-12-30T20:02:00"/>
    <d v="1899-12-30T20:48:00"/>
    <d v="1899-12-30T00:46:00"/>
    <n v="46.000000000000007"/>
    <s v="3392 Mayflower Drive"/>
    <m/>
    <x v="0"/>
    <x v="4"/>
    <x v="0"/>
    <s v="No"/>
  </r>
  <r>
    <n v="761"/>
    <x v="108"/>
    <s v="Friday"/>
    <s v="Same"/>
    <n v="35.18"/>
    <n v="5"/>
    <n v="0.14212620807276863"/>
    <n v="1.5"/>
    <d v="1899-12-30T20:55:00"/>
    <d v="1899-12-30T21:26:00"/>
    <d v="1899-12-30T00:31:00"/>
    <n v="31.000000000000004"/>
    <s v="11909 Primrose Lane"/>
    <m/>
    <x v="0"/>
    <x v="0"/>
    <x v="0"/>
    <s v="No"/>
  </r>
  <r>
    <n v="762"/>
    <x v="108"/>
    <s v="Friday"/>
    <s v="Same"/>
    <n v="23.76"/>
    <n v="4.24"/>
    <n v="0.17845117845117844"/>
    <n v="1.5"/>
    <d v="1899-12-30T20:53:00"/>
    <d v="1899-12-30T21:43:00"/>
    <d v="1899-12-30T00:50:00"/>
    <n v="50"/>
    <s v="8400 Stonebrook Parkway"/>
    <n v="1222"/>
    <x v="0"/>
    <x v="0"/>
    <x v="1"/>
    <s v="No"/>
  </r>
  <r>
    <n v="763"/>
    <x v="109"/>
    <s v="Saturday"/>
    <s v="Different"/>
    <n v="38.049999999999997"/>
    <n v="6"/>
    <n v="0.15768725361366623"/>
    <n v="1.5"/>
    <d v="1899-12-30T16:21:00"/>
    <d v="1899-12-30T17:09:00"/>
    <d v="1899-12-30T00:48:00"/>
    <n v="48"/>
    <s v="6109 Highview Drive"/>
    <m/>
    <x v="2"/>
    <x v="0"/>
    <x v="0"/>
    <s v="No"/>
  </r>
  <r>
    <n v="764"/>
    <x v="109"/>
    <s v="Saturday"/>
    <s v="Same"/>
    <n v="87.84"/>
    <n v="20"/>
    <n v="0.22768670309653916"/>
    <n v="5"/>
    <d v="1899-12-30T18:45:00"/>
    <d v="1899-12-30T18:45:00"/>
    <d v="1899-12-30T00:00:00"/>
    <n v="0"/>
    <s v="3729 Winchester Drive"/>
    <m/>
    <x v="3"/>
    <x v="0"/>
    <x v="0"/>
    <s v="Yes"/>
  </r>
  <r>
    <n v="765"/>
    <x v="109"/>
    <s v="Saturday"/>
    <s v="Same"/>
    <n v="62.68"/>
    <n v="12.32"/>
    <n v="0.19655392469687302"/>
    <n v="5"/>
    <d v="1899-12-30T17:57:00"/>
    <d v="1899-12-30T18:50:00"/>
    <d v="1899-12-30T00:53:00"/>
    <n v="53"/>
    <s v="6708 Stallion Ranch Road"/>
    <m/>
    <x v="0"/>
    <x v="0"/>
    <x v="0"/>
    <s v="No"/>
  </r>
  <r>
    <n v="766"/>
    <x v="109"/>
    <s v="Saturday"/>
    <s v="Same"/>
    <n v="5.41"/>
    <n v="19.59"/>
    <n v="3.621072088724584"/>
    <n v="5"/>
    <d v="1899-12-30T18:00:00"/>
    <d v="1899-12-30T19:00:00"/>
    <d v="1899-12-30T01:00:00"/>
    <n v="60"/>
    <s v="1331 Briar Hollow Lane"/>
    <m/>
    <x v="0"/>
    <x v="0"/>
    <x v="0"/>
    <s v="No"/>
  </r>
  <r>
    <n v="767"/>
    <x v="109"/>
    <s v="Saturday"/>
    <s v="Same"/>
    <n v="32.369999999999997"/>
    <n v="5"/>
    <n v="0.15446400988569664"/>
    <n v="1.5"/>
    <d v="1899-12-30T19:08:00"/>
    <d v="1899-12-30T19:52:00"/>
    <d v="1899-12-30T00:44:00"/>
    <n v="44"/>
    <s v="7121 Bishop Drive"/>
    <n v="511"/>
    <x v="2"/>
    <x v="0"/>
    <x v="2"/>
    <s v="No"/>
  </r>
  <r>
    <n v="768"/>
    <x v="109"/>
    <s v="Saturday"/>
    <s v="Same"/>
    <n v="23.82"/>
    <n v="6"/>
    <n v="0.25188916876574308"/>
    <n v="5"/>
    <d v="1899-12-30T19:24:00"/>
    <d v="1899-12-30T20:29:00"/>
    <d v="1899-12-30T01:05:00"/>
    <n v="65"/>
    <s v="10200 Independence Parkway"/>
    <n v="417"/>
    <x v="2"/>
    <x v="0"/>
    <x v="1"/>
    <s v="No"/>
  </r>
  <r>
    <n v="769"/>
    <x v="109"/>
    <s v="Saturday"/>
    <s v="Same"/>
    <n v="27.6"/>
    <n v="10"/>
    <n v="0.36231884057971014"/>
    <n v="1.5"/>
    <d v="1899-12-30T20:31:00"/>
    <d v="1899-12-30T21:17:00"/>
    <d v="1899-12-30T00:46:00"/>
    <n v="46.000000000000007"/>
    <s v="3400 Parkwood Blvd"/>
    <n v="203"/>
    <x v="0"/>
    <x v="0"/>
    <x v="2"/>
    <s v="No"/>
  </r>
  <r>
    <n v="770"/>
    <x v="109"/>
    <s v="Saturday"/>
    <s v="Same"/>
    <n v="24.84"/>
    <n v="4"/>
    <n v="0.1610305958132045"/>
    <n v="1.5"/>
    <d v="1899-12-30T20:49:00"/>
    <d v="1899-12-30T21:29:00"/>
    <d v="1899-12-30T00:40:00"/>
    <n v="40"/>
    <s v="2880 Dallas Parkway"/>
    <n v="506"/>
    <x v="0"/>
    <x v="0"/>
    <x v="2"/>
    <s v="No"/>
  </r>
  <r>
    <n v="771"/>
    <x v="110"/>
    <s v="Sunday"/>
    <s v="Different"/>
    <n v="33.229999999999997"/>
    <n v="6"/>
    <n v="0.18055973517905508"/>
    <n v="1.5"/>
    <d v="1899-12-30T16:51:00"/>
    <d v="1899-12-30T17:22:00"/>
    <d v="1899-12-30T00:31:00"/>
    <n v="31.000000000000004"/>
    <s v="7459 Shackelford Drive"/>
    <m/>
    <x v="0"/>
    <x v="0"/>
    <x v="0"/>
    <s v="No"/>
  </r>
  <r>
    <n v="772"/>
    <x v="110"/>
    <s v="Sunday"/>
    <s v="Same"/>
    <n v="36.75"/>
    <n v="8"/>
    <n v="0.21768707482993196"/>
    <n v="5"/>
    <d v="1899-12-30T17:39:00"/>
    <d v="1899-12-30T18:19:00"/>
    <d v="1899-12-30T00:40:00"/>
    <n v="40"/>
    <s v="4057 Chevy Chase Lane"/>
    <m/>
    <x v="0"/>
    <x v="0"/>
    <x v="0"/>
    <s v="No"/>
  </r>
  <r>
    <n v="773"/>
    <x v="110"/>
    <s v="Sunday"/>
    <s v="Same"/>
    <n v="102.78"/>
    <n v="20"/>
    <n v="0.1945903872348706"/>
    <n v="1.5"/>
    <d v="1899-12-30T18:46:00"/>
    <d v="1899-12-30T19:11:00"/>
    <d v="1899-12-30T00:25:00"/>
    <n v="25"/>
    <s v="6381 Norwood Drive"/>
    <m/>
    <x v="0"/>
    <x v="0"/>
    <x v="0"/>
    <s v="No"/>
  </r>
  <r>
    <n v="774"/>
    <x v="110"/>
    <s v="Sunday"/>
    <s v="Same"/>
    <n v="36.21"/>
    <n v="6"/>
    <n v="0.16570008285004142"/>
    <n v="1.5"/>
    <d v="1899-12-30T18:37:00"/>
    <d v="1899-12-30T19:21:00"/>
    <d v="1899-12-30T00:44:00"/>
    <n v="44"/>
    <s v="4280 Wellesley Drive"/>
    <m/>
    <x v="0"/>
    <x v="0"/>
    <x v="0"/>
    <s v="No"/>
  </r>
  <r>
    <n v="775"/>
    <x v="111"/>
    <s v="Friday"/>
    <s v="Different"/>
    <n v="35.130000000000003"/>
    <n v="5"/>
    <n v="0.14232849416453172"/>
    <n v="5"/>
    <d v="1899-12-30T17:01:00"/>
    <d v="1899-12-30T17:29:00"/>
    <d v="1899-12-30T00:28:00"/>
    <n v="28"/>
    <s v="7621 Capella Court"/>
    <m/>
    <x v="2"/>
    <x v="0"/>
    <x v="0"/>
    <s v="No"/>
  </r>
  <r>
    <n v="776"/>
    <x v="111"/>
    <s v="Friday"/>
    <s v="Same"/>
    <n v="97.97"/>
    <n v="10"/>
    <n v="0.10207206287639073"/>
    <n v="1.5"/>
    <d v="1899-12-30T19:00:00"/>
    <d v="1899-12-30T19:00:00"/>
    <d v="1899-12-30T00:00:00"/>
    <n v="0"/>
    <s v="4689 Adrian Way"/>
    <m/>
    <x v="2"/>
    <x v="0"/>
    <x v="0"/>
    <s v="Yes"/>
  </r>
  <r>
    <n v="777"/>
    <x v="111"/>
    <s v="Friday"/>
    <s v="Same"/>
    <n v="29.23"/>
    <n v="5"/>
    <n v="0.17105713308244955"/>
    <n v="1.5"/>
    <d v="1899-12-30T18:28:00"/>
    <d v="1899-12-30T19:14:00"/>
    <d v="1899-12-30T00:46:00"/>
    <n v="46.000000000000007"/>
    <s v="7540 Edna Court"/>
    <n v="5325"/>
    <x v="2"/>
    <x v="0"/>
    <x v="1"/>
    <s v="No"/>
  </r>
  <r>
    <n v="778"/>
    <x v="111"/>
    <s v="Friday"/>
    <s v="Same"/>
    <n v="82.7"/>
    <n v="10"/>
    <n v="0.12091898428053204"/>
    <n v="1.5"/>
    <d v="1899-12-30T19:52:00"/>
    <d v="1899-12-30T20:23:00"/>
    <d v="1899-12-30T00:31:00"/>
    <n v="31.000000000000004"/>
    <s v="6109 Highview Drive"/>
    <m/>
    <x v="2"/>
    <x v="0"/>
    <x v="0"/>
    <s v="No"/>
  </r>
  <r>
    <n v="779"/>
    <x v="111"/>
    <s v="Friday"/>
    <s v="Same"/>
    <n v="153.55000000000001"/>
    <n v="20"/>
    <n v="0.13025073266037121"/>
    <n v="1.5"/>
    <d v="1899-12-30T19:35:00"/>
    <d v="1899-12-30T20:30:00"/>
    <d v="1899-12-30T00:55:00"/>
    <n v="54.999999999999993"/>
    <s v="6701 Vista Trail"/>
    <m/>
    <x v="2"/>
    <x v="0"/>
    <x v="0"/>
    <s v="No"/>
  </r>
  <r>
    <n v="780"/>
    <x v="111"/>
    <s v="Friday"/>
    <s v="Same"/>
    <n v="29.39"/>
    <n v="5"/>
    <n v="0.1701258931609391"/>
    <n v="1.5"/>
    <d v="1899-12-30T20:11:00"/>
    <d v="1899-12-30T21:06:00"/>
    <d v="1899-12-30T00:55:00"/>
    <n v="54.999999999999993"/>
    <s v="3222 Fayette Trail"/>
    <m/>
    <x v="0"/>
    <x v="0"/>
    <x v="0"/>
    <s v="No"/>
  </r>
  <r>
    <n v="781"/>
    <x v="111"/>
    <s v="Friday"/>
    <s v="Same"/>
    <n v="35.72"/>
    <n v="3.28"/>
    <n v="9.182530795072788E-2"/>
    <n v="1.5"/>
    <d v="1899-12-30T20:37:00"/>
    <d v="1899-12-30T21:19:00"/>
    <d v="1899-12-30T00:42:00"/>
    <n v="42"/>
    <s v="4533 Voyager Drive"/>
    <m/>
    <x v="0"/>
    <x v="0"/>
    <x v="0"/>
    <s v="No"/>
  </r>
  <r>
    <n v="782"/>
    <x v="112"/>
    <s v="Saturday"/>
    <s v="Different"/>
    <n v="22.41"/>
    <n v="2"/>
    <n v="8.9245872378402494E-2"/>
    <n v="1.5"/>
    <d v="1899-12-30T17:42:00"/>
    <d v="1899-12-30T18:17:00"/>
    <d v="1899-12-30T00:35:00"/>
    <n v="35"/>
    <s v="6708 Vista Trail"/>
    <m/>
    <x v="2"/>
    <x v="0"/>
    <x v="0"/>
    <s v="No"/>
  </r>
  <r>
    <n v="783"/>
    <x v="112"/>
    <s v="Saturday"/>
    <s v="Same"/>
    <n v="85.46"/>
    <n v="17"/>
    <n v="0.19892347296981044"/>
    <n v="7"/>
    <d v="1899-12-30T18:45:00"/>
    <d v="1899-12-30T18:45:00"/>
    <d v="1899-12-30T00:00:00"/>
    <n v="0"/>
    <s v="2523 Sir Tristran Lane"/>
    <m/>
    <x v="3"/>
    <x v="0"/>
    <x v="0"/>
    <s v="Yes"/>
  </r>
  <r>
    <n v="784"/>
    <x v="112"/>
    <s v="Saturday"/>
    <s v="Same"/>
    <n v="25.66"/>
    <n v="6"/>
    <n v="0.23382696804364769"/>
    <n v="1.5"/>
    <d v="1899-12-30T19:13:00"/>
    <d v="1899-12-30T19:45:00"/>
    <d v="1899-12-30T00:32:00"/>
    <n v="32"/>
    <s v="6621 Terrace Mills Lane"/>
    <m/>
    <x v="2"/>
    <x v="0"/>
    <x v="0"/>
    <s v="No"/>
  </r>
  <r>
    <n v="785"/>
    <x v="113"/>
    <s v="Sunday"/>
    <s v="Different"/>
    <n v="35.130000000000003"/>
    <n v="5"/>
    <n v="0.14232849416453172"/>
    <n v="5"/>
    <d v="1899-12-30T17:27:00"/>
    <d v="1899-12-30T18:04:00"/>
    <d v="1899-12-30T00:37:00"/>
    <n v="37"/>
    <s v="204 Highwood Trail"/>
    <m/>
    <x v="1"/>
    <x v="0"/>
    <x v="0"/>
    <s v="No"/>
  </r>
  <r>
    <n v="786"/>
    <x v="113"/>
    <s v="Sunday"/>
    <s v="Same"/>
    <n v="55.42"/>
    <n v="9.58"/>
    <n v="0.17286178274990976"/>
    <n v="1.5"/>
    <d v="1899-12-30T18:18:00"/>
    <d v="1899-12-30T18:49:00"/>
    <d v="1899-12-30T00:31:00"/>
    <n v="31.000000000000004"/>
    <s v="6500 Sudbury Road"/>
    <m/>
    <x v="2"/>
    <x v="0"/>
    <x v="0"/>
    <s v="No"/>
  </r>
  <r>
    <n v="787"/>
    <x v="113"/>
    <s v="Sunday"/>
    <s v="Same"/>
    <n v="23.82"/>
    <n v="7"/>
    <n v="0.29387069689336692"/>
    <n v="1.5"/>
    <d v="1899-12-30T19:15:00"/>
    <d v="1899-12-30T19:49:00"/>
    <d v="1899-12-30T00:34:00"/>
    <n v="34"/>
    <s v="6706 Livorno Lane"/>
    <m/>
    <x v="0"/>
    <x v="0"/>
    <x v="0"/>
    <s v="No"/>
  </r>
  <r>
    <n v="788"/>
    <x v="113"/>
    <s v="Sunday"/>
    <s v="Same"/>
    <n v="42.76"/>
    <n v="7"/>
    <n v="0.16370439663236672"/>
    <n v="1.5"/>
    <d v="1899-12-30T19:21:00"/>
    <d v="1899-12-30T20:04:00"/>
    <d v="1899-12-30T00:43:00"/>
    <n v="43"/>
    <s v="5716 Phelps Street"/>
    <m/>
    <x v="3"/>
    <x v="0"/>
    <x v="0"/>
    <s v="No"/>
  </r>
  <r>
    <n v="789"/>
    <x v="113"/>
    <s v="Sunday"/>
    <s v="Same"/>
    <n v="41.57"/>
    <n v="2.4300000000000002"/>
    <n v="5.8455617031513113E-2"/>
    <n v="1.5"/>
    <d v="1899-12-30T19:20:00"/>
    <d v="1899-12-30T20:15:00"/>
    <d v="1899-12-30T00:55:00"/>
    <n v="54.999999999999993"/>
    <s v="5250 Town and Country Blvd"/>
    <n v="10202"/>
    <x v="0"/>
    <x v="0"/>
    <x v="1"/>
    <s v="No"/>
  </r>
  <r>
    <n v="790"/>
    <x v="114"/>
    <s v="Saturday"/>
    <s v="Different"/>
    <n v="22.14"/>
    <n v="4.8600000000000003"/>
    <n v="0.21951219512195122"/>
    <n v="5"/>
    <d v="1899-12-30T17:27:00"/>
    <d v="1899-12-30T18:22:00"/>
    <d v="1899-12-30T00:55:00"/>
    <n v="54.999999999999993"/>
    <s v="595 Kimblewick Drive"/>
    <m/>
    <x v="0"/>
    <x v="0"/>
    <x v="0"/>
    <s v="No"/>
  </r>
  <r>
    <n v="791"/>
    <x v="114"/>
    <s v="Saturday"/>
    <s v="Same"/>
    <n v="49.2"/>
    <n v="10"/>
    <n v="0.2032520325203252"/>
    <n v="1.5"/>
    <d v="1899-12-30T17:48:00"/>
    <d v="1899-12-30T18:41:00"/>
    <d v="1899-12-30T00:53:00"/>
    <n v="53"/>
    <s v="3760 Summit Court"/>
    <m/>
    <x v="0"/>
    <x v="0"/>
    <x v="0"/>
    <s v="No"/>
  </r>
  <r>
    <n v="792"/>
    <x v="114"/>
    <s v="Saturday"/>
    <s v="Same"/>
    <n v="46.98"/>
    <n v="10"/>
    <n v="0.21285653469561516"/>
    <n v="1.5"/>
    <d v="1899-12-30T17:46:00"/>
    <d v="1899-12-30T18:52:00"/>
    <d v="1899-12-30T01:06:00"/>
    <n v="66"/>
    <s v="2338 Chelsea Drive"/>
    <m/>
    <x v="0"/>
    <x v="0"/>
    <x v="0"/>
    <s v="No"/>
  </r>
  <r>
    <n v="793"/>
    <x v="114"/>
    <s v="Saturday"/>
    <s v="Same"/>
    <n v="124.22"/>
    <n v="20"/>
    <n v="0.16100466913540493"/>
    <n v="5"/>
    <d v="1899-12-30T19:13:00"/>
    <d v="1899-12-30T20:00:00"/>
    <d v="1899-12-30T00:47:00"/>
    <n v="47.000000000000007"/>
    <s v="2753 Cactus Trail"/>
    <m/>
    <x v="0"/>
    <x v="0"/>
    <x v="0"/>
    <s v="No"/>
  </r>
  <r>
    <n v="794"/>
    <x v="114"/>
    <s v="Saturday"/>
    <s v="Same"/>
    <n v="97.32"/>
    <n v="20"/>
    <n v="0.20550760378133992"/>
    <n v="1.5"/>
    <d v="1899-12-30T20:30:00"/>
    <d v="1899-12-30T21:07:00"/>
    <d v="1899-12-30T00:37:00"/>
    <n v="37"/>
    <s v="2880 Dallas Parkway"/>
    <m/>
    <x v="0"/>
    <x v="0"/>
    <x v="2"/>
    <s v="No"/>
  </r>
  <r>
    <n v="795"/>
    <x v="114"/>
    <s v="Saturday"/>
    <s v="Same"/>
    <n v="59.48"/>
    <n v="12"/>
    <n v="0.20174848688634836"/>
    <n v="5"/>
    <d v="1899-12-30T20:28:00"/>
    <d v="1899-12-30T21:30:00"/>
    <d v="1899-12-30T01:02:00"/>
    <n v="62.000000000000007"/>
    <s v="10150 Big Horn Trail"/>
    <m/>
    <x v="0"/>
    <x v="0"/>
    <x v="0"/>
    <s v="No"/>
  </r>
  <r>
    <n v="796"/>
    <x v="115"/>
    <s v="Sunday"/>
    <s v="Different"/>
    <n v="44.06"/>
    <n v="6"/>
    <n v="0.13617793917385382"/>
    <n v="1.5"/>
    <d v="1899-12-30T17:17:00"/>
    <d v="1899-12-30T17:48:00"/>
    <d v="1899-12-30T00:31:00"/>
    <n v="31.000000000000004"/>
    <s v="5985 Burkett Drive"/>
    <m/>
    <x v="0"/>
    <x v="0"/>
    <x v="0"/>
    <s v="No"/>
  </r>
  <r>
    <n v="797"/>
    <x v="115"/>
    <s v="Sunday"/>
    <s v="Same"/>
    <n v="34.86"/>
    <n v="4"/>
    <n v="0.11474469305794607"/>
    <n v="5"/>
    <d v="1899-12-30T17:06:00"/>
    <d v="1899-12-30T18:00:00"/>
    <d v="1899-12-30T00:54:00"/>
    <n v="53.999999999999993"/>
    <s v="6170 Sophora Lane"/>
    <m/>
    <x v="0"/>
    <x v="0"/>
    <x v="0"/>
    <s v="No"/>
  </r>
  <r>
    <n v="798"/>
    <x v="115"/>
    <s v="Sunday"/>
    <s v="Same"/>
    <n v="36.81"/>
    <n v="5"/>
    <n v="0.13583265417006246"/>
    <n v="5"/>
    <d v="1899-12-30T17:17:00"/>
    <d v="1899-12-30T18:17:00"/>
    <d v="1899-12-30T01:00:00"/>
    <n v="60"/>
    <s v="4057 Chevy Chase Lane"/>
    <m/>
    <x v="0"/>
    <x v="0"/>
    <x v="0"/>
    <s v="No"/>
  </r>
  <r>
    <n v="799"/>
    <x v="115"/>
    <s v="Sunday"/>
    <s v="Same"/>
    <n v="41.68"/>
    <n v="8.32"/>
    <n v="0.199616122840691"/>
    <n v="1.5"/>
    <d v="1899-12-30T19:10:00"/>
    <d v="1899-12-30T19:38:00"/>
    <d v="1899-12-30T00:28:00"/>
    <n v="28"/>
    <s v="5732 Cadence Lane"/>
    <m/>
    <x v="2"/>
    <x v="0"/>
    <x v="0"/>
    <s v="No"/>
  </r>
  <r>
    <n v="800"/>
    <x v="115"/>
    <s v="Sunday"/>
    <s v="Same"/>
    <n v="71.88"/>
    <n v="8"/>
    <n v="0.11129660545353368"/>
    <n v="1.5"/>
    <d v="1899-12-30T19:11:00"/>
    <d v="1899-12-30T19:53:00"/>
    <d v="1899-12-30T00:42:00"/>
    <n v="42"/>
    <s v="4519 Oak Shores Drive"/>
    <m/>
    <x v="2"/>
    <x v="0"/>
    <x v="0"/>
    <s v="No"/>
  </r>
  <r>
    <n v="801"/>
    <x v="116"/>
    <s v="Friday"/>
    <s v="Different"/>
    <n v="33.5"/>
    <n v="5"/>
    <n v="0.14925373134328357"/>
    <n v="5"/>
    <d v="1899-12-30T17:05:00"/>
    <d v="1899-12-30T17:46:00"/>
    <d v="1899-12-30T00:41:00"/>
    <n v="41"/>
    <s v="9780 North County Road"/>
    <m/>
    <x v="0"/>
    <x v="0"/>
    <x v="0"/>
    <s v="No"/>
  </r>
  <r>
    <n v="802"/>
    <x v="116"/>
    <s v="Friday"/>
    <s v="Same"/>
    <n v="53.75"/>
    <n v="10"/>
    <n v="0.18604651162790697"/>
    <n v="1.5"/>
    <d v="1899-12-30T17:09:00"/>
    <d v="1899-12-30T18:04:00"/>
    <d v="1899-12-30T00:55:00"/>
    <n v="54.999999999999993"/>
    <s v="7600 John Q Hammons Blvd"/>
    <m/>
    <x v="0"/>
    <x v="0"/>
    <x v="2"/>
    <s v="No"/>
  </r>
  <r>
    <n v="803"/>
    <x v="116"/>
    <s v="Friday"/>
    <s v="Same"/>
    <n v="32.200000000000003"/>
    <n v="5"/>
    <n v="0.15527950310559005"/>
    <n v="1.5"/>
    <d v="1899-12-30T17:09:00"/>
    <d v="1899-12-30T18:19:00"/>
    <d v="1899-12-30T01:10:00"/>
    <n v="70"/>
    <s v="3150 Avenue of the Stars"/>
    <n v="2340"/>
    <x v="0"/>
    <x v="0"/>
    <x v="1"/>
    <s v="No"/>
  </r>
  <r>
    <n v="804"/>
    <x v="116"/>
    <s v="Friday"/>
    <s v="Same"/>
    <n v="24.57"/>
    <n v="4"/>
    <n v="0.1628001628001628"/>
    <n v="1.5"/>
    <d v="1899-12-30T18:45:00"/>
    <d v="1899-12-30T19:20:00"/>
    <d v="1899-12-30T00:35:00"/>
    <n v="35"/>
    <s v="7600 John Q Hammons Blvd"/>
    <n v="403"/>
    <x v="0"/>
    <x v="0"/>
    <x v="2"/>
    <s v="No"/>
  </r>
  <r>
    <n v="805"/>
    <x v="116"/>
    <s v="Friday"/>
    <s v="Same"/>
    <n v="58.4"/>
    <n v="1.5"/>
    <n v="2.5684931506849317E-2"/>
    <n v="5"/>
    <d v="1899-12-30T18:45:00"/>
    <d v="1899-12-30T19:38:00"/>
    <d v="1899-12-30T00:53:00"/>
    <n v="53"/>
    <s v="6204 Southwind Lane"/>
    <m/>
    <x v="5"/>
    <x v="0"/>
    <x v="0"/>
    <s v="No"/>
  </r>
  <r>
    <n v="806"/>
    <x v="116"/>
    <s v="Friday"/>
    <s v="Same"/>
    <n v="35.67"/>
    <n v="4"/>
    <n v="0.112139052425007"/>
    <n v="5"/>
    <d v="1899-12-30T18:55:00"/>
    <d v="1899-12-30T19:47:00"/>
    <d v="1899-12-30T00:52:00"/>
    <n v="52"/>
    <s v="7006 Redcreek Trail"/>
    <m/>
    <x v="0"/>
    <x v="0"/>
    <x v="0"/>
    <s v="No"/>
  </r>
  <r>
    <n v="807"/>
    <x v="116"/>
    <s v="Friday"/>
    <s v="Same"/>
    <n v="29.71"/>
    <n v="9"/>
    <n v="0.30292830696735107"/>
    <n v="5"/>
    <d v="1899-12-30T19:58:00"/>
    <d v="1899-12-30T20:36:00"/>
    <d v="1899-12-30T00:38:00"/>
    <n v="38"/>
    <s v="3712 Canterbury Drive"/>
    <m/>
    <x v="3"/>
    <x v="0"/>
    <x v="0"/>
    <s v="No"/>
  </r>
  <r>
    <n v="808"/>
    <x v="117"/>
    <s v="Saturday"/>
    <s v="Different"/>
    <n v="33.5"/>
    <n v="4"/>
    <n v="0.11940298507462686"/>
    <n v="1.5"/>
    <d v="1899-12-30T17:32:00"/>
    <d v="1899-12-30T18:10:00"/>
    <d v="1899-12-30T00:38:00"/>
    <n v="38"/>
    <s v="7101 Fieldstone Drive"/>
    <m/>
    <x v="0"/>
    <x v="0"/>
    <x v="0"/>
    <s v="No"/>
  </r>
  <r>
    <n v="809"/>
    <x v="117"/>
    <s v="Saturday"/>
    <s v="Same"/>
    <n v="43.19"/>
    <n v="5"/>
    <n v="0.11576753878212549"/>
    <n v="1.5"/>
    <d v="1899-12-30T17:43:00"/>
    <d v="1899-12-30T18:26:00"/>
    <d v="1899-12-30T00:43:00"/>
    <n v="43"/>
    <s v="7440 Rose Garden Blvd"/>
    <m/>
    <x v="0"/>
    <x v="0"/>
    <x v="0"/>
    <s v="No"/>
  </r>
  <r>
    <n v="810"/>
    <x v="117"/>
    <s v="Saturday"/>
    <s v="Same"/>
    <n v="18.940000000000001"/>
    <n v="4"/>
    <n v="0.21119324181626187"/>
    <n v="1.5"/>
    <d v="1899-12-30T18:38:00"/>
    <d v="1899-12-30T19:20:00"/>
    <d v="1899-12-30T00:42:00"/>
    <n v="42"/>
    <s v="3200 Rifle Gap Road"/>
    <n v="1468"/>
    <x v="0"/>
    <x v="0"/>
    <x v="1"/>
    <s v="No"/>
  </r>
  <r>
    <n v="811"/>
    <x v="117"/>
    <s v="Saturday"/>
    <s v="Same"/>
    <n v="34.04"/>
    <n v="6"/>
    <n v="0.17626321974148063"/>
    <n v="1.5"/>
    <d v="1899-12-30T18:31:00"/>
    <d v="1899-12-30T19:38:00"/>
    <d v="1899-12-30T01:07:00"/>
    <n v="67"/>
    <s v="12150 Toscana Way"/>
    <m/>
    <x v="0"/>
    <x v="0"/>
    <x v="0"/>
    <s v="No"/>
  </r>
  <r>
    <n v="812"/>
    <x v="117"/>
    <s v="Saturday"/>
    <s v="Same"/>
    <n v="23.27"/>
    <n v="10"/>
    <n v="0.42973785990545765"/>
    <n v="1.5"/>
    <d v="1899-12-30T20:09:00"/>
    <d v="1899-12-30T20:46:00"/>
    <d v="1899-12-30T00:37:00"/>
    <n v="37"/>
    <s v="7600 John Q Hammons Blvd"/>
    <n v="711"/>
    <x v="0"/>
    <x v="0"/>
    <x v="2"/>
    <s v="No"/>
  </r>
  <r>
    <n v="813"/>
    <x v="117"/>
    <s v="Saturday"/>
    <s v="Same"/>
    <n v="29.44"/>
    <n v="5"/>
    <n v="0.16983695652173914"/>
    <n v="1.5"/>
    <d v="1899-12-30T20:03:00"/>
    <d v="1899-12-30T21:00:00"/>
    <d v="1899-12-30T00:57:00"/>
    <n v="57"/>
    <s v="7255 Texas Ranger Drive"/>
    <n v="1116"/>
    <x v="0"/>
    <x v="0"/>
    <x v="1"/>
    <s v="No"/>
  </r>
  <r>
    <n v="814"/>
    <x v="118"/>
    <s v="Sunday"/>
    <s v="Different"/>
    <n v="39.51"/>
    <n v="5"/>
    <n v="0.12655024044545685"/>
    <n v="1.5"/>
    <d v="1899-12-30T17:11:00"/>
    <d v="1899-12-30T17:46:00"/>
    <d v="1899-12-30T00:35:00"/>
    <n v="35"/>
    <s v="5540 Rockwood Drive"/>
    <m/>
    <x v="3"/>
    <x v="0"/>
    <x v="0"/>
    <s v="No"/>
  </r>
  <r>
    <n v="815"/>
    <x v="118"/>
    <s v="Sunday"/>
    <s v="Same"/>
    <n v="23.82"/>
    <n v="6.18"/>
    <n v="0.25944584382871533"/>
    <n v="1.5"/>
    <d v="1899-12-30T17:11:00"/>
    <d v="1899-12-30T17:59:00"/>
    <d v="1899-12-30T00:48:00"/>
    <n v="48"/>
    <s v="5625 Fairfax Drive"/>
    <m/>
    <x v="0"/>
    <x v="3"/>
    <x v="0"/>
    <s v="No"/>
  </r>
  <r>
    <n v="816"/>
    <x v="118"/>
    <s v="Sunday"/>
    <s v="Same"/>
    <n v="62.41"/>
    <n v="5"/>
    <n v="8.0115366127223211E-2"/>
    <n v="5"/>
    <d v="1899-12-30T17:19:00"/>
    <d v="1899-12-30T18:11:00"/>
    <d v="1899-12-30T00:52:00"/>
    <n v="52"/>
    <s v="6683 Stallion Ranch Road"/>
    <m/>
    <x v="0"/>
    <x v="0"/>
    <x v="0"/>
    <s v="No"/>
  </r>
  <r>
    <n v="817"/>
    <x v="118"/>
    <s v="Sunday"/>
    <s v="Same"/>
    <n v="48.39"/>
    <n v="3"/>
    <n v="6.1996280223186609E-2"/>
    <n v="1.5"/>
    <d v="1899-12-30T18:50:00"/>
    <d v="1899-12-30T19:27:00"/>
    <d v="1899-12-30T00:37:00"/>
    <n v="37"/>
    <s v="4100 Hearthlight Court"/>
    <m/>
    <x v="2"/>
    <x v="0"/>
    <x v="0"/>
    <s v="No"/>
  </r>
  <r>
    <n v="818"/>
    <x v="118"/>
    <s v="Sunday"/>
    <s v="Same"/>
    <n v="40.54"/>
    <n v="6"/>
    <n v="0.1480019733596448"/>
    <n v="5"/>
    <d v="1899-12-30T18:49:00"/>
    <d v="1899-12-30T19:39:00"/>
    <d v="1899-12-30T00:50:00"/>
    <n v="50"/>
    <s v="7621 Capella Court"/>
    <m/>
    <x v="2"/>
    <x v="0"/>
    <x v="0"/>
    <s v="No"/>
  </r>
  <r>
    <n v="819"/>
    <x v="118"/>
    <s v="Sunday"/>
    <s v="Same"/>
    <n v="31.07"/>
    <n v="3"/>
    <n v="9.6556163501770195E-2"/>
    <n v="5"/>
    <d v="1899-12-30T19:42:00"/>
    <d v="1899-12-30T20:29:00"/>
    <d v="1899-12-30T00:47:00"/>
    <n v="47.000000000000007"/>
    <s v="2901 Appalachian Lane"/>
    <m/>
    <x v="0"/>
    <x v="0"/>
    <x v="0"/>
    <s v="No"/>
  </r>
  <r>
    <n v="820"/>
    <x v="118"/>
    <s v="Sunday"/>
    <s v="Same"/>
    <n v="31.34"/>
    <n v="5"/>
    <n v="0.1595405232929164"/>
    <n v="5"/>
    <d v="1899-12-30T19:54:00"/>
    <d v="1899-12-30T20:36:00"/>
    <d v="1899-12-30T00:42:00"/>
    <n v="42"/>
    <s v="3400 Cumberland Lane"/>
    <m/>
    <x v="0"/>
    <x v="0"/>
    <x v="0"/>
    <s v="No"/>
  </r>
  <r>
    <n v="821"/>
    <x v="119"/>
    <s v="Friday"/>
    <s v="Different"/>
    <n v="78.319999999999993"/>
    <n v="7"/>
    <n v="8.9376915219611858E-2"/>
    <n v="5"/>
    <d v="1899-12-30T17:40:00"/>
    <d v="1899-12-30T17:40:00"/>
    <d v="1899-12-30T00:00:00"/>
    <n v="0"/>
    <s v="984 Havenbrook Lane"/>
    <m/>
    <x v="0"/>
    <x v="0"/>
    <x v="0"/>
    <s v="Yes"/>
  </r>
  <r>
    <n v="822"/>
    <x v="119"/>
    <s v="Friday"/>
    <s v="Same"/>
    <n v="37.020000000000003"/>
    <n v="8.98"/>
    <n v="0.24257158292814693"/>
    <n v="5"/>
    <d v="1899-12-30T17:52:00"/>
    <d v="1899-12-30T18:28:00"/>
    <d v="1899-12-30T00:36:00"/>
    <n v="36"/>
    <s v="15269 Forest Haven Lane"/>
    <m/>
    <x v="0"/>
    <x v="0"/>
    <x v="0"/>
    <s v="No"/>
  </r>
  <r>
    <n v="823"/>
    <x v="119"/>
    <s v="Friday"/>
    <s v="Same"/>
    <n v="49.09"/>
    <n v="10.91"/>
    <n v="0.22224485638622937"/>
    <n v="7"/>
    <d v="1899-12-30T18:43:00"/>
    <d v="1899-12-30T19:35:00"/>
    <d v="1899-12-30T00:52:00"/>
    <n v="52"/>
    <s v="6204 Southwind Lane"/>
    <m/>
    <x v="5"/>
    <x v="0"/>
    <x v="0"/>
    <s v="No"/>
  </r>
  <r>
    <n v="824"/>
    <x v="119"/>
    <s v="Friday"/>
    <s v="Same"/>
    <n v="48.01"/>
    <n v="6"/>
    <n v="0.12497396375755052"/>
    <n v="7"/>
    <d v="1899-12-30T18:51:00"/>
    <d v="1899-12-30T19:50:00"/>
    <d v="1899-12-30T00:59:00"/>
    <n v="59"/>
    <s v="10259 Drawbridge Drive"/>
    <m/>
    <x v="0"/>
    <x v="0"/>
    <x v="0"/>
    <s v="No"/>
  </r>
  <r>
    <n v="825"/>
    <x v="119"/>
    <s v="Friday"/>
    <s v="Same"/>
    <n v="29.77"/>
    <n v="8"/>
    <n v="0.26872690628149143"/>
    <n v="1.5"/>
    <d v="1899-12-30T18:58:00"/>
    <d v="1899-12-30T20:04:00"/>
    <d v="1899-12-30T01:06:00"/>
    <n v="66"/>
    <s v="7721 Kings Ridge Road"/>
    <m/>
    <x v="0"/>
    <x v="0"/>
    <x v="0"/>
    <s v="No"/>
  </r>
  <r>
    <n v="826"/>
    <x v="120"/>
    <s v="Saturday"/>
    <s v="Different"/>
    <n v="31.07"/>
    <n v="4"/>
    <n v="0.12874155133569359"/>
    <n v="1.5"/>
    <d v="1899-12-30T17:06:00"/>
    <d v="1899-12-30T17:37:00"/>
    <d v="1899-12-30T00:31:00"/>
    <n v="31.000000000000004"/>
    <s v="6708 Vista Trail"/>
    <m/>
    <x v="2"/>
    <x v="0"/>
    <x v="0"/>
    <s v="No"/>
  </r>
  <r>
    <n v="827"/>
    <x v="120"/>
    <s v="Saturday"/>
    <s v="Same"/>
    <n v="35.4"/>
    <n v="2"/>
    <n v="5.6497175141242938E-2"/>
    <n v="1.5"/>
    <d v="1899-12-30T17:56:00"/>
    <d v="1899-12-30T18:25:00"/>
    <d v="1899-12-30T00:29:00"/>
    <n v="29.000000000000004"/>
    <s v="14686 Alstone Drive"/>
    <m/>
    <x v="0"/>
    <x v="0"/>
    <x v="0"/>
    <s v="No"/>
  </r>
  <r>
    <n v="828"/>
    <x v="120"/>
    <s v="Saturday"/>
    <s v="Same"/>
    <n v="27.6"/>
    <n v="5"/>
    <n v="0.18115942028985507"/>
    <n v="1.5"/>
    <d v="1899-12-30T18:45:00"/>
    <d v="1899-12-30T19:22:00"/>
    <d v="1899-12-30T00:37:00"/>
    <n v="37"/>
    <s v="5773 Cedar Grove Circle"/>
    <m/>
    <x v="2"/>
    <x v="0"/>
    <x v="0"/>
    <s v="No"/>
  </r>
  <r>
    <n v="829"/>
    <x v="120"/>
    <s v="Saturday"/>
    <s v="Same"/>
    <n v="44.92"/>
    <n v="10"/>
    <n v="0.22261798753339268"/>
    <n v="5"/>
    <d v="1899-12-30T18:46:00"/>
    <d v="1899-12-30T19:39:00"/>
    <d v="1899-12-30T00:53:00"/>
    <n v="53"/>
    <s v="8105 Alderwood Drive"/>
    <m/>
    <x v="2"/>
    <x v="0"/>
    <x v="0"/>
    <s v="No"/>
  </r>
  <r>
    <n v="830"/>
    <x v="120"/>
    <s v="Saturday"/>
    <s v="Same"/>
    <n v="14.88"/>
    <n v="1"/>
    <n v="6.7204301075268813E-2"/>
    <n v="1.5"/>
    <d v="1899-12-30T18:57:00"/>
    <d v="1899-12-30T19:50:00"/>
    <d v="1899-12-30T00:53:00"/>
    <n v="53"/>
    <s v="4656 Perthshire Court"/>
    <m/>
    <x v="2"/>
    <x v="0"/>
    <x v="0"/>
    <s v="No"/>
  </r>
  <r>
    <n v="831"/>
    <x v="120"/>
    <s v="Saturday"/>
    <s v="Same"/>
    <n v="56.99"/>
    <n v="13.01"/>
    <n v="0.22828566415160553"/>
    <n v="1.5"/>
    <d v="1899-12-30T20:15:00"/>
    <d v="1899-12-30T20:42:00"/>
    <d v="1899-12-30T00:27:00"/>
    <n v="26.999999999999996"/>
    <s v="6142 Cove Creek Lane"/>
    <m/>
    <x v="0"/>
    <x v="2"/>
    <x v="0"/>
    <s v="No"/>
  </r>
  <r>
    <n v="832"/>
    <x v="120"/>
    <s v="Saturday"/>
    <s v="Same"/>
    <n v="39.46"/>
    <n v="13"/>
    <n v="0.3294475418144957"/>
    <n v="1.5"/>
    <d v="1899-12-30T20:02:00"/>
    <d v="1899-12-30T20:48:00"/>
    <d v="1899-12-30T00:46:00"/>
    <n v="46.000000000000007"/>
    <s v="6030 Dripping Springs Drive"/>
    <m/>
    <x v="0"/>
    <x v="2"/>
    <x v="0"/>
    <s v="No"/>
  </r>
  <r>
    <n v="833"/>
    <x v="120"/>
    <s v="Saturday"/>
    <s v="Same"/>
    <n v="31.93"/>
    <n v="6"/>
    <n v="0.18791105543376135"/>
    <n v="5"/>
    <d v="1899-12-30T20:07:00"/>
    <d v="1899-12-30T21:02:00"/>
    <d v="1899-12-30T00:55:00"/>
    <n v="54.999999999999993"/>
    <s v="10086 Western Hills Drive"/>
    <m/>
    <x v="0"/>
    <x v="0"/>
    <x v="0"/>
    <s v="No"/>
  </r>
  <r>
    <n v="834"/>
    <x v="120"/>
    <s v="Saturday"/>
    <s v="Same"/>
    <n v="38.369999999999997"/>
    <n v="6"/>
    <n v="0.15637216575449572"/>
    <n v="5"/>
    <d v="1899-12-30T20:20:00"/>
    <d v="1899-12-30T21:13:00"/>
    <d v="1899-12-30T00:53:00"/>
    <n v="53"/>
    <s v="6466 Chimney Peak Lane"/>
    <m/>
    <x v="0"/>
    <x v="0"/>
    <x v="0"/>
    <s v="No"/>
  </r>
  <r>
    <n v="835"/>
    <x v="121"/>
    <s v="Sunday"/>
    <s v="Different"/>
    <n v="30.85"/>
    <n v="4"/>
    <n v="0.12965964343598055"/>
    <n v="1.5"/>
    <d v="1899-12-30T16:38:00"/>
    <d v="1899-12-30T17:08:00"/>
    <d v="1899-12-30T00:30:00"/>
    <n v="30"/>
    <s v="8025 Ohio Drive"/>
    <n v="11207"/>
    <x v="2"/>
    <x v="0"/>
    <x v="1"/>
    <s v="No"/>
  </r>
  <r>
    <n v="836"/>
    <x v="121"/>
    <s v="Sunday"/>
    <s v="Same"/>
    <n v="17"/>
    <n v="7"/>
    <n v="0.41176470588235292"/>
    <n v="1.5"/>
    <d v="1899-12-30T17:09:00"/>
    <d v="1899-12-30T17:37:00"/>
    <d v="1899-12-30T00:28:00"/>
    <n v="28"/>
    <s v="11399 Pear Ridge Drive"/>
    <m/>
    <x v="0"/>
    <x v="0"/>
    <x v="0"/>
    <s v="No"/>
  </r>
  <r>
    <n v="837"/>
    <x v="121"/>
    <s v="Sunday"/>
    <s v="Same"/>
    <n v="37.020000000000003"/>
    <n v="6"/>
    <n v="0.16207455429497566"/>
    <n v="1.5"/>
    <d v="1899-12-30T18:10:00"/>
    <d v="1899-12-30T18:41:00"/>
    <d v="1899-12-30T00:31:00"/>
    <n v="31.000000000000004"/>
    <s v="8401 Memorial Lane"/>
    <n v="9315"/>
    <x v="2"/>
    <x v="0"/>
    <x v="1"/>
    <s v="No"/>
  </r>
  <r>
    <n v="838"/>
    <x v="121"/>
    <s v="Sunday"/>
    <s v="Same"/>
    <n v="44"/>
    <n v="7"/>
    <n v="0.15909090909090909"/>
    <n v="1.5"/>
    <d v="1899-12-30T18:13:00"/>
    <d v="1899-12-30T18:53:00"/>
    <d v="1899-12-30T00:40:00"/>
    <n v="40"/>
    <s v="4577 Staten Island Court"/>
    <m/>
    <x v="2"/>
    <x v="0"/>
    <x v="0"/>
    <s v="No"/>
  </r>
  <r>
    <n v="839"/>
    <x v="121"/>
    <s v="Sunday"/>
    <s v="Same"/>
    <n v="35.72"/>
    <n v="4"/>
    <n v="0.11198208286674133"/>
    <n v="1.5"/>
    <d v="1899-12-30T19:17:00"/>
    <d v="1899-12-30T19:46:00"/>
    <d v="1899-12-30T00:29:00"/>
    <n v="29.000000000000004"/>
    <s v="3512 Burnet Drive"/>
    <m/>
    <x v="2"/>
    <x v="0"/>
    <x v="0"/>
    <s v="No"/>
  </r>
  <r>
    <n v="840"/>
    <x v="121"/>
    <s v="Sunday"/>
    <s v="Same"/>
    <n v="31.92"/>
    <n v="8"/>
    <n v="0.25062656641604009"/>
    <n v="1.5"/>
    <d v="1899-12-30T19:12:00"/>
    <d v="1899-12-30T20:04:00"/>
    <d v="1899-12-30T00:52:00"/>
    <n v="52"/>
    <s v="8025 Ohio Drive"/>
    <n v="7209"/>
    <x v="2"/>
    <x v="0"/>
    <x v="1"/>
    <s v="No"/>
  </r>
  <r>
    <n v="841"/>
    <x v="121"/>
    <s v="Sunday"/>
    <s v="Same"/>
    <n v="20.03"/>
    <n v="7.97"/>
    <n v="0.39790314528207688"/>
    <n v="1.5"/>
    <d v="1899-12-30T19:53:00"/>
    <d v="1899-12-30T20:35:00"/>
    <d v="1899-12-30T00:42:00"/>
    <n v="42"/>
    <s v="2875 Parkwood Blvd"/>
    <m/>
    <x v="0"/>
    <x v="0"/>
    <x v="2"/>
    <s v="No"/>
  </r>
  <r>
    <n v="842"/>
    <x v="121"/>
    <s v="Sunday"/>
    <s v="Same"/>
    <n v="53.31"/>
    <n v="1.69"/>
    <n v="3.1701369349090222E-2"/>
    <n v="1.5"/>
    <d v="1899-12-30T19:52:00"/>
    <d v="1899-12-30T20:35:00"/>
    <d v="1899-12-30T00:43:00"/>
    <n v="43"/>
    <s v="2875 Parkwood Blvd"/>
    <m/>
    <x v="0"/>
    <x v="0"/>
    <x v="2"/>
    <s v="No"/>
  </r>
  <r>
    <n v="843"/>
    <x v="121"/>
    <s v="Sunday"/>
    <s v="Same"/>
    <n v="16.78"/>
    <n v="3"/>
    <n v="0.17878426698450536"/>
    <n v="1.5"/>
    <d v="1899-12-30T19:54:00"/>
    <d v="1899-12-30T20:35:00"/>
    <d v="1899-12-30T00:41:00"/>
    <n v="41"/>
    <s v="2875 Parkwood Blvd"/>
    <m/>
    <x v="0"/>
    <x v="0"/>
    <x v="2"/>
    <s v="No"/>
  </r>
  <r>
    <n v="844"/>
    <x v="121"/>
    <s v="Sunday"/>
    <s v="Same"/>
    <n v="49.42"/>
    <n v="4"/>
    <n v="8.0938891137191424E-2"/>
    <n v="1.5"/>
    <d v="1899-12-30T19:56:00"/>
    <d v="1899-12-30T20:45:00"/>
    <d v="1899-12-30T00:49:00"/>
    <n v="49"/>
    <s v="2880 Dallas Parkway"/>
    <n v="625"/>
    <x v="0"/>
    <x v="0"/>
    <x v="2"/>
    <s v="No"/>
  </r>
  <r>
    <n v="845"/>
    <x v="121"/>
    <s v="Sunday"/>
    <s v="Same"/>
    <n v="25.93"/>
    <n v="5"/>
    <n v="0.1928268414963363"/>
    <n v="1.5"/>
    <d v="1899-12-30T20:09:00"/>
    <d v="1899-12-30T21:03:00"/>
    <d v="1899-12-30T00:54:00"/>
    <n v="53.999999999999993"/>
    <s v="9688 Wyndbrook Drive"/>
    <m/>
    <x v="0"/>
    <x v="0"/>
    <x v="0"/>
    <s v="No"/>
  </r>
  <r>
    <n v="846"/>
    <x v="122"/>
    <s v="Saturday"/>
    <s v="Different"/>
    <n v="40.54"/>
    <n v="5"/>
    <n v="0.123334977799704"/>
    <n v="1.5"/>
    <d v="1899-12-30T17:05:00"/>
    <d v="1899-12-30T17:31:00"/>
    <d v="1899-12-30T00:26:00"/>
    <n v="26"/>
    <s v="6928 Grand Hollow Drive"/>
    <m/>
    <x v="2"/>
    <x v="0"/>
    <x v="0"/>
    <s v="No"/>
  </r>
  <r>
    <n v="847"/>
    <x v="122"/>
    <s v="Saturday"/>
    <s v="Same"/>
    <n v="85.4"/>
    <n v="10"/>
    <n v="0.11709601873536299"/>
    <n v="1.5"/>
    <d v="1899-12-30T18:22:00"/>
    <d v="1899-12-30T18:56:00"/>
    <d v="1899-12-30T00:34:00"/>
    <n v="34"/>
    <s v="4108 River Branch Trail"/>
    <m/>
    <x v="2"/>
    <x v="0"/>
    <x v="0"/>
    <s v="No"/>
  </r>
  <r>
    <n v="848"/>
    <x v="122"/>
    <s v="Saturday"/>
    <s v="Same"/>
    <n v="98.13"/>
    <n v="18"/>
    <n v="0.18343014368694591"/>
    <n v="1.5"/>
    <d v="1899-12-30T18:26:00"/>
    <d v="1899-12-30T19:01:00"/>
    <d v="1899-12-30T00:35:00"/>
    <n v="35"/>
    <s v="4304 Benton Elm Drive"/>
    <m/>
    <x v="2"/>
    <x v="0"/>
    <x v="0"/>
    <s v="No"/>
  </r>
  <r>
    <n v="849"/>
    <x v="122"/>
    <s v="Saturday"/>
    <s v="Same"/>
    <n v="15.7"/>
    <n v="4.3"/>
    <n v="0.27388535031847133"/>
    <n v="1.5"/>
    <d v="1899-12-30T18:47:00"/>
    <d v="1899-12-30T19:30:00"/>
    <d v="1899-12-30T00:43:00"/>
    <n v="43"/>
    <s v="10702 Blue Bay Drive"/>
    <m/>
    <x v="0"/>
    <x v="0"/>
    <x v="0"/>
    <s v="No"/>
  </r>
  <r>
    <n v="850"/>
    <x v="122"/>
    <s v="Saturday"/>
    <s v="Same"/>
    <n v="53.26"/>
    <n v="10"/>
    <n v="0.1877581674802854"/>
    <n v="1.5"/>
    <d v="1899-12-30T18:48:00"/>
    <d v="1899-12-30T19:45:00"/>
    <d v="1899-12-30T00:57:00"/>
    <n v="57"/>
    <s v="14067 Cary Lane"/>
    <m/>
    <x v="0"/>
    <x v="0"/>
    <x v="0"/>
    <s v="No"/>
  </r>
  <r>
    <n v="851"/>
    <x v="122"/>
    <s v="Saturday"/>
    <s v="Same"/>
    <n v="22.68"/>
    <n v="4"/>
    <n v="0.17636684303350969"/>
    <n v="1.5"/>
    <d v="1899-12-30T19:50:00"/>
    <d v="1899-12-30T20:15:00"/>
    <d v="1899-12-30T00:25:00"/>
    <n v="25"/>
    <s v="2080 Mason Drive"/>
    <m/>
    <x v="0"/>
    <x v="0"/>
    <x v="0"/>
    <s v="No"/>
  </r>
  <r>
    <n v="852"/>
    <x v="122"/>
    <s v="Saturday"/>
    <s v="Same"/>
    <n v="33.56"/>
    <n v="3"/>
    <n v="8.9392133492252682E-2"/>
    <n v="5"/>
    <d v="1899-12-30T20:09:00"/>
    <d v="1899-12-30T20:55:00"/>
    <d v="1899-12-30T00:46:00"/>
    <n v="46.000000000000007"/>
    <s v="2901 Ridgeview Drive"/>
    <n v="2214"/>
    <x v="2"/>
    <x v="0"/>
    <x v="1"/>
    <s v="No"/>
  </r>
  <r>
    <n v="853"/>
    <x v="123"/>
    <s v="Sunday"/>
    <s v="Different"/>
    <n v="38.369999999999997"/>
    <n v="4"/>
    <n v="0.10424811050299713"/>
    <n v="1.5"/>
    <d v="1899-12-30T17:54:00"/>
    <d v="1899-12-30T18:15:00"/>
    <d v="1899-12-30T00:21:00"/>
    <n v="21"/>
    <s v="8101 Memorial Lane"/>
    <n v="2822"/>
    <x v="2"/>
    <x v="0"/>
    <x v="1"/>
    <s v="No"/>
  </r>
  <r>
    <n v="854"/>
    <x v="123"/>
    <s v="Sunday"/>
    <s v="Same"/>
    <n v="29.17"/>
    <n v="3"/>
    <n v="0.10284538909838875"/>
    <n v="1.5"/>
    <d v="1899-12-30T17:58:00"/>
    <d v="1899-12-30T18:30:00"/>
    <d v="1899-12-30T00:32:00"/>
    <n v="32"/>
    <s v="3229 Edwards Drive"/>
    <m/>
    <x v="2"/>
    <x v="0"/>
    <x v="0"/>
    <s v="No"/>
  </r>
  <r>
    <n v="855"/>
    <x v="123"/>
    <s v="Sunday"/>
    <s v="Same"/>
    <n v="47.79"/>
    <n v="6"/>
    <n v="0.12554927809165098"/>
    <n v="1.5"/>
    <d v="1899-12-30T18:45:00"/>
    <d v="1899-12-30T19:35:00"/>
    <d v="1899-12-30T00:50:00"/>
    <n v="50"/>
    <s v="8737 Manhattan Avenue"/>
    <m/>
    <x v="2"/>
    <x v="0"/>
    <x v="0"/>
    <s v="No"/>
  </r>
  <r>
    <n v="856"/>
    <x v="123"/>
    <s v="Sunday"/>
    <s v="Same"/>
    <n v="81.95"/>
    <n v="8.0500000000000007"/>
    <n v="9.8230628431970723E-2"/>
    <n v="5"/>
    <d v="1899-12-30T18:54:00"/>
    <d v="1899-12-30T19:54:00"/>
    <d v="1899-12-30T01:00:00"/>
    <n v="60"/>
    <s v="9919 Carriage Hill Lane"/>
    <m/>
    <x v="0"/>
    <x v="0"/>
    <x v="0"/>
    <s v="No"/>
  </r>
  <r>
    <n v="857"/>
    <x v="123"/>
    <s v="Sunday"/>
    <s v="Same"/>
    <n v="51.04"/>
    <n v="12"/>
    <n v="0.23510971786833856"/>
    <n v="5"/>
    <d v="1899-12-30T19:01:00"/>
    <d v="1899-12-30T20:09:00"/>
    <d v="1899-12-30T01:08:00"/>
    <n v="68"/>
    <s v="15151 Woodbluff Drive"/>
    <m/>
    <x v="0"/>
    <x v="0"/>
    <x v="0"/>
    <s v="No"/>
  </r>
  <r>
    <n v="858"/>
    <x v="124"/>
    <s v="Friday"/>
    <s v="Different"/>
    <n v="32.42"/>
    <n v="8"/>
    <n v="0.24676125848241826"/>
    <n v="1.5"/>
    <d v="1899-12-30T17:47:00"/>
    <d v="1899-12-30T18:40:00"/>
    <d v="1899-12-30T00:53:00"/>
    <n v="53"/>
    <s v="9700 Presthope Drive"/>
    <m/>
    <x v="0"/>
    <x v="0"/>
    <x v="0"/>
    <s v="No"/>
  </r>
  <r>
    <n v="859"/>
    <x v="124"/>
    <s v="Friday"/>
    <s v="Same"/>
    <n v="62.19"/>
    <n v="20"/>
    <n v="0.32159511175430133"/>
    <n v="1.5"/>
    <d v="1899-12-30T17:57:00"/>
    <d v="1899-12-30T18:47:00"/>
    <d v="1899-12-30T00:50:00"/>
    <n v="50"/>
    <s v="11405 Sunrise Lane"/>
    <m/>
    <x v="0"/>
    <x v="0"/>
    <x v="0"/>
    <s v="No"/>
  </r>
  <r>
    <n v="860"/>
    <x v="124"/>
    <s v="Friday"/>
    <s v="Same"/>
    <n v="57.59"/>
    <n v="5"/>
    <n v="8.6820628581350923E-2"/>
    <n v="1.5"/>
    <d v="1899-12-30T18:00:00"/>
    <d v="1899-12-30T18:54:00"/>
    <d v="1899-12-30T00:54:00"/>
    <n v="53.999999999999993"/>
    <s v="10609 Birmingham Drive"/>
    <m/>
    <x v="0"/>
    <x v="0"/>
    <x v="0"/>
    <s v="No"/>
  </r>
  <r>
    <n v="861"/>
    <x v="124"/>
    <s v="Friday"/>
    <s v="Same"/>
    <n v="65.489999999999995"/>
    <n v="12.51"/>
    <n v="0.19102153000458086"/>
    <n v="5"/>
    <d v="1899-12-30T17:59:00"/>
    <d v="1899-12-30T19:11:00"/>
    <d v="1899-12-30T01:12:00"/>
    <n v="72"/>
    <s v="6204 Southwind Lane"/>
    <m/>
    <x v="5"/>
    <x v="0"/>
    <x v="0"/>
    <s v="No"/>
  </r>
  <r>
    <n v="862"/>
    <x v="124"/>
    <s v="Friday"/>
    <s v="Same"/>
    <n v="36.14"/>
    <n v="4"/>
    <n v="0.11068068622025456"/>
    <n v="1.5"/>
    <d v="1899-12-30T19:06:00"/>
    <d v="1899-12-30T19:50:00"/>
    <d v="1899-12-30T00:44:00"/>
    <n v="44"/>
    <s v="3205 Mason Drive"/>
    <m/>
    <x v="2"/>
    <x v="0"/>
    <x v="0"/>
    <s v="No"/>
  </r>
  <r>
    <n v="863"/>
    <x v="125"/>
    <s v="Sunday"/>
    <s v="Different"/>
    <n v="35.94"/>
    <n v="12"/>
    <n v="0.333889816360601"/>
    <n v="1.5"/>
    <d v="1899-12-30T17:21:00"/>
    <d v="1899-12-30T18:08:00"/>
    <d v="1899-12-30T00:47:00"/>
    <n v="47.000000000000007"/>
    <s v="4440 Hearthstone Drive"/>
    <m/>
    <x v="0"/>
    <x v="0"/>
    <x v="0"/>
    <s v="No"/>
  </r>
  <r>
    <n v="864"/>
    <x v="125"/>
    <s v="Sunday"/>
    <s v="Same"/>
    <n v="88.39"/>
    <n v="9"/>
    <n v="0.10182147301730965"/>
    <n v="1.5"/>
    <d v="1899-12-30T17:28:00"/>
    <d v="1899-12-30T18:23:00"/>
    <d v="1899-12-30T00:55:00"/>
    <n v="54.999999999999993"/>
    <s v="6316 Caroline Drive"/>
    <m/>
    <x v="0"/>
    <x v="2"/>
    <x v="0"/>
    <s v="No"/>
  </r>
  <r>
    <n v="865"/>
    <x v="125"/>
    <s v="Sunday"/>
    <s v="Same"/>
    <n v="27.01"/>
    <n v="5"/>
    <n v="0.18511662347278784"/>
    <n v="1.5"/>
    <d v="1899-12-30T18:16:00"/>
    <d v="1899-12-30T18:53:00"/>
    <d v="1899-12-30T00:37:00"/>
    <n v="37"/>
    <s v="11066 Clearstream Lane"/>
    <m/>
    <x v="0"/>
    <x v="0"/>
    <x v="0"/>
    <s v="No"/>
  </r>
  <r>
    <n v="866"/>
    <x v="125"/>
    <s v="Sunday"/>
    <s v="Same"/>
    <n v="22.41"/>
    <n v="5"/>
    <n v="0.22311468094600626"/>
    <n v="1.5"/>
    <d v="1899-12-30T18:09:00"/>
    <d v="1899-12-30T18:58:00"/>
    <d v="1899-12-30T00:49:00"/>
    <n v="49"/>
    <s v="4388 Argyle Lane"/>
    <m/>
    <x v="0"/>
    <x v="0"/>
    <x v="0"/>
    <s v="No"/>
  </r>
  <r>
    <n v="867"/>
    <x v="125"/>
    <s v="Sunday"/>
    <s v="Same"/>
    <n v="31.88"/>
    <n v="5.12"/>
    <n v="0.16060225846925974"/>
    <n v="1.5"/>
    <d v="1899-12-30T19:26:00"/>
    <d v="1899-12-30T20:06:00"/>
    <d v="1899-12-30T00:40:00"/>
    <n v="40"/>
    <s v="4310 Washburne Drive"/>
    <n v="201"/>
    <x v="0"/>
    <x v="0"/>
    <x v="1"/>
    <s v="No"/>
  </r>
  <r>
    <n v="868"/>
    <x v="126"/>
    <s v="Friday"/>
    <s v="Different"/>
    <n v="20.57"/>
    <n v="1.43"/>
    <n v="6.9518716577540107E-2"/>
    <n v="1.5"/>
    <d v="1899-12-30T17:24:00"/>
    <d v="1899-12-30T18:00:00"/>
    <d v="1899-12-30T00:36:00"/>
    <n v="36"/>
    <s v="8201 Preston Road"/>
    <m/>
    <x v="2"/>
    <x v="0"/>
    <x v="2"/>
    <s v="No"/>
  </r>
  <r>
    <n v="869"/>
    <x v="126"/>
    <s v="Friday"/>
    <s v="Same"/>
    <n v="21.33"/>
    <n v="7"/>
    <n v="0.3281762775433662"/>
    <n v="1.5"/>
    <d v="1899-12-30T17:24:00"/>
    <d v="1899-12-30T18:16:00"/>
    <d v="1899-12-30T00:52:00"/>
    <n v="52"/>
    <s v="3512 Mount Vernon Way"/>
    <m/>
    <x v="2"/>
    <x v="0"/>
    <x v="0"/>
    <s v="No"/>
  </r>
  <r>
    <n v="870"/>
    <x v="126"/>
    <s v="Friday"/>
    <s v="Same"/>
    <n v="42.98"/>
    <n v="5"/>
    <n v="0.11633317822242904"/>
    <n v="5"/>
    <d v="1899-12-30T17:43:00"/>
    <d v="1899-12-30T18:32:00"/>
    <d v="1899-12-30T00:49:00"/>
    <n v="49"/>
    <s v="1614 Singing Water Drive"/>
    <m/>
    <x v="6"/>
    <x v="0"/>
    <x v="0"/>
    <s v="No"/>
  </r>
  <r>
    <n v="871"/>
    <x v="126"/>
    <s v="Friday"/>
    <s v="Same"/>
    <n v="20.57"/>
    <n v="3"/>
    <n v="0.14584346135148274"/>
    <n v="1.5"/>
    <d v="1899-12-30T18:39:00"/>
    <d v="1899-12-30T19:17:00"/>
    <d v="1899-12-30T00:38:00"/>
    <n v="38"/>
    <s v="11715 Alexandria Drive"/>
    <m/>
    <x v="0"/>
    <x v="0"/>
    <x v="0"/>
    <s v="No"/>
  </r>
  <r>
    <n v="872"/>
    <x v="126"/>
    <s v="Friday"/>
    <s v="Same"/>
    <n v="30.26"/>
    <n v="3.74"/>
    <n v="0.12359550561797752"/>
    <n v="1.5"/>
    <d v="1899-12-30T19:26:00"/>
    <d v="1899-12-30T20:08:00"/>
    <d v="1899-12-30T00:42:00"/>
    <n v="42"/>
    <s v="105 Myers Avenue"/>
    <n v="105"/>
    <x v="0"/>
    <x v="0"/>
    <x v="1"/>
    <s v="No"/>
  </r>
  <r>
    <n v="873"/>
    <x v="126"/>
    <s v="Friday"/>
    <s v="Same"/>
    <n v="37.51"/>
    <n v="7"/>
    <n v="0.18661690215942417"/>
    <n v="1.5"/>
    <d v="1899-12-30T19:45:00"/>
    <d v="1899-12-30T20:25:00"/>
    <d v="1899-12-30T00:40:00"/>
    <n v="40"/>
    <s v="6 Southern Hills Court"/>
    <m/>
    <x v="0"/>
    <x v="1"/>
    <x v="0"/>
    <s v="No"/>
  </r>
  <r>
    <n v="874"/>
    <x v="126"/>
    <s v="Friday"/>
    <s v="Same"/>
    <n v="37.35"/>
    <n v="5"/>
    <n v="0.13386880856760375"/>
    <n v="1.5"/>
    <d v="1899-12-30T20:36:00"/>
    <d v="1899-12-30T21:00:00"/>
    <d v="1899-12-30T00:24:00"/>
    <n v="24"/>
    <s v="7600 John Q Hammons Blvd"/>
    <m/>
    <x v="0"/>
    <x v="0"/>
    <x v="2"/>
    <s v="No"/>
  </r>
  <r>
    <n v="875"/>
    <x v="126"/>
    <s v="Friday"/>
    <s v="Same"/>
    <n v="22.68"/>
    <n v="5"/>
    <n v="0.22045855379188714"/>
    <n v="5"/>
    <d v="1899-12-30T20:26:00"/>
    <d v="1899-12-30T21:18:00"/>
    <d v="1899-12-30T00:52:00"/>
    <n v="52"/>
    <s v="9751 Carriage Hill Lane"/>
    <m/>
    <x v="0"/>
    <x v="0"/>
    <x v="0"/>
    <s v="No"/>
  </r>
  <r>
    <n v="876"/>
    <x v="126"/>
    <s v="Friday"/>
    <s v="Same"/>
    <n v="55.05"/>
    <n v="5"/>
    <n v="9.0826521344232525E-2"/>
    <n v="1.5"/>
    <d v="1899-12-30T20:31:00"/>
    <d v="1899-12-30T21:31:00"/>
    <d v="1899-12-30T01:00:00"/>
    <n v="60"/>
    <s v="7606 Cordova Drive"/>
    <m/>
    <x v="0"/>
    <x v="0"/>
    <x v="0"/>
    <s v="No"/>
  </r>
  <r>
    <n v="877"/>
    <x v="127"/>
    <s v="Saturday"/>
    <s v="Different"/>
    <n v="30.53"/>
    <n v="5"/>
    <n v="0.16377333770062233"/>
    <n v="1.5"/>
    <d v="1899-12-30T17:30:00"/>
    <d v="1899-12-30T17:30:00"/>
    <d v="1899-12-30T00:00:00"/>
    <n v="0"/>
    <s v="4607 Haverford Drive"/>
    <m/>
    <x v="0"/>
    <x v="0"/>
    <x v="0"/>
    <s v="Yes"/>
  </r>
  <r>
    <n v="878"/>
    <x v="127"/>
    <s v="Saturday"/>
    <s v="Same"/>
    <n v="13.53"/>
    <n v="5"/>
    <n v="0.36954915003695493"/>
    <n v="1.5"/>
    <d v="1899-12-30T18:15:00"/>
    <d v="1899-12-30T18:54:00"/>
    <d v="1899-12-30T00:39:00"/>
    <n v="39"/>
    <s v="7255 Texas Ranger Drive"/>
    <n v="1313"/>
    <x v="0"/>
    <x v="0"/>
    <x v="1"/>
    <s v="No"/>
  </r>
  <r>
    <n v="879"/>
    <x v="127"/>
    <s v="Saturday"/>
    <s v="Same"/>
    <n v="41.08"/>
    <n v="8"/>
    <n v="0.19474196689386564"/>
    <n v="5"/>
    <d v="1899-12-30T18:28:00"/>
    <d v="1899-12-30T19:14:00"/>
    <d v="1899-12-30T00:46:00"/>
    <n v="46.000000000000007"/>
    <s v="9740 North County Road"/>
    <m/>
    <x v="0"/>
    <x v="0"/>
    <x v="0"/>
    <s v="No"/>
  </r>
  <r>
    <n v="880"/>
    <x v="127"/>
    <s v="Saturday"/>
    <s v="Same"/>
    <n v="39.67"/>
    <n v="10"/>
    <n v="0.25207965717166625"/>
    <n v="5"/>
    <d v="1899-12-30T19:22:00"/>
    <d v="1899-12-30T20:04:00"/>
    <d v="1899-12-30T00:42:00"/>
    <n v="42"/>
    <s v="9204 Longview Drive"/>
    <m/>
    <x v="2"/>
    <x v="0"/>
    <x v="0"/>
    <s v="No"/>
  </r>
  <r>
    <n v="881"/>
    <x v="128"/>
    <s v="Friday"/>
    <s v="Different"/>
    <n v="47.47"/>
    <n v="5"/>
    <n v="0.10532968190436065"/>
    <n v="1.5"/>
    <d v="1899-12-30T16:47:00"/>
    <d v="1899-12-30T17:15:00"/>
    <d v="1899-12-30T00:28:00"/>
    <n v="28"/>
    <s v="5821 Red Wolf Lane"/>
    <m/>
    <x v="2"/>
    <x v="0"/>
    <x v="0"/>
    <s v="No"/>
  </r>
  <r>
    <n v="882"/>
    <x v="128"/>
    <s v="Friday"/>
    <s v="Same"/>
    <n v="67.92"/>
    <n v="6"/>
    <n v="8.8339222614840993E-2"/>
    <n v="7"/>
    <d v="1899-12-30T18:12:00"/>
    <d v="1899-12-30T19:08:00"/>
    <d v="1899-12-30T00:56:00"/>
    <n v="56"/>
    <s v="2707 Sir Bedivere Lane"/>
    <m/>
    <x v="3"/>
    <x v="0"/>
    <x v="0"/>
    <s v="No"/>
  </r>
  <r>
    <n v="883"/>
    <x v="128"/>
    <s v="Friday"/>
    <s v="Same"/>
    <n v="46.55"/>
    <n v="8"/>
    <n v="0.17185821697099893"/>
    <n v="1.5"/>
    <d v="1899-12-30T18:15:00"/>
    <d v="1899-12-30T19:18:00"/>
    <d v="1899-12-30T01:03:00"/>
    <n v="63"/>
    <s v="2220 Wimberly Way"/>
    <m/>
    <x v="4"/>
    <x v="0"/>
    <x v="0"/>
    <s v="No"/>
  </r>
  <r>
    <n v="884"/>
    <x v="128"/>
    <s v="Friday"/>
    <s v="Same"/>
    <n v="30.31"/>
    <n v="5"/>
    <n v="0.16496205872649292"/>
    <n v="1.5"/>
    <d v="1899-12-30T18:22:00"/>
    <d v="1899-12-30T19:28:00"/>
    <d v="1899-12-30T01:06:00"/>
    <n v="66"/>
    <s v="3312 Westwind Drive"/>
    <m/>
    <x v="2"/>
    <x v="0"/>
    <x v="0"/>
    <s v="No"/>
  </r>
  <r>
    <n v="885"/>
    <x v="128"/>
    <s v="Friday"/>
    <s v="Same"/>
    <n v="31.39"/>
    <n v="5"/>
    <n v="0.15928639694170119"/>
    <n v="1.5"/>
    <d v="1899-12-30T19:32:00"/>
    <d v="1899-12-30T20:08:00"/>
    <d v="1899-12-30T00:36:00"/>
    <n v="36"/>
    <s v="4552 Oak Shores Drive"/>
    <m/>
    <x v="2"/>
    <x v="0"/>
    <x v="0"/>
    <s v="No"/>
  </r>
  <r>
    <n v="886"/>
    <x v="128"/>
    <s v="Friday"/>
    <s v="Same"/>
    <n v="45.63"/>
    <n v="7"/>
    <n v="0.153407845715538"/>
    <n v="1.5"/>
    <d v="1899-12-30T19:31:00"/>
    <d v="1899-12-30T20:18:00"/>
    <d v="1899-12-30T00:47:00"/>
    <n v="47.000000000000007"/>
    <s v="3321 Estacado Lane"/>
    <m/>
    <x v="2"/>
    <x v="0"/>
    <x v="0"/>
    <s v="No"/>
  </r>
  <r>
    <n v="887"/>
    <x v="129"/>
    <s v="Saturday"/>
    <s v="Different"/>
    <n v="19.21"/>
    <n v="5"/>
    <n v="0.26028110359187923"/>
    <n v="1.5"/>
    <d v="1899-12-30T16:34:00"/>
    <d v="1899-12-30T16:58:00"/>
    <d v="1899-12-30T00:24:00"/>
    <n v="24"/>
    <s v="7660 TX-121"/>
    <m/>
    <x v="0"/>
    <x v="0"/>
    <x v="3"/>
    <s v="No"/>
  </r>
  <r>
    <n v="888"/>
    <x v="129"/>
    <s v="Saturday"/>
    <s v="Same"/>
    <n v="54.56"/>
    <n v="13.44"/>
    <n v="0.24633431085043986"/>
    <n v="1.5"/>
    <d v="1899-12-30T16:37:00"/>
    <d v="1899-12-30T17:05:00"/>
    <d v="1899-12-30T00:28:00"/>
    <n v="28"/>
    <s v="8054 Stone River Drive"/>
    <m/>
    <x v="0"/>
    <x v="0"/>
    <x v="0"/>
    <s v="No"/>
  </r>
  <r>
    <n v="889"/>
    <x v="129"/>
    <s v="Saturday"/>
    <s v="Same"/>
    <n v="38.049999999999997"/>
    <n v="7"/>
    <n v="0.18396846254927729"/>
    <n v="5"/>
    <d v="1899-12-30T18:19:00"/>
    <d v="1899-12-30T19:06:00"/>
    <d v="1899-12-30T00:47:00"/>
    <n v="47.000000000000007"/>
    <s v="4512 Cromwell Court"/>
    <m/>
    <x v="0"/>
    <x v="0"/>
    <x v="0"/>
    <s v="No"/>
  </r>
  <r>
    <n v="890"/>
    <x v="129"/>
    <s v="Saturday"/>
    <s v="Same"/>
    <n v="79.78"/>
    <n v="12"/>
    <n v="0.15041363750313361"/>
    <n v="5"/>
    <d v="1899-12-30T18:24:00"/>
    <d v="1899-12-30T19:10:00"/>
    <d v="1899-12-30T00:46:00"/>
    <n v="46.000000000000007"/>
    <s v="4570 The Landings Court"/>
    <m/>
    <x v="0"/>
    <x v="0"/>
    <x v="0"/>
    <s v="No"/>
  </r>
  <r>
    <n v="891"/>
    <x v="129"/>
    <s v="Saturday"/>
    <s v="Same"/>
    <n v="27.87"/>
    <n v="10"/>
    <n v="0.35880875493362036"/>
    <n v="5"/>
    <d v="1899-12-30T18:40:00"/>
    <d v="1899-12-30T19:18:00"/>
    <d v="1899-12-30T00:38:00"/>
    <n v="38"/>
    <s v="3740 Silver Oaks Lane"/>
    <m/>
    <x v="0"/>
    <x v="0"/>
    <x v="0"/>
    <s v="No"/>
  </r>
  <r>
    <n v="892"/>
    <x v="129"/>
    <s v="Saturday"/>
    <s v="Same"/>
    <n v="18.350000000000001"/>
    <n v="5"/>
    <n v="0.27247956403269752"/>
    <n v="1.5"/>
    <d v="1899-12-30T18:29:00"/>
    <d v="1899-12-30T19:30:00"/>
    <d v="1899-12-30T01:01:00"/>
    <n v="61"/>
    <s v="4672 Parma Lane"/>
    <m/>
    <x v="0"/>
    <x v="0"/>
    <x v="0"/>
    <s v="No"/>
  </r>
  <r>
    <n v="893"/>
    <x v="129"/>
    <s v="Saturday"/>
    <s v="Same"/>
    <n v="63.76"/>
    <n v="12"/>
    <n v="0.18820577164366376"/>
    <n v="1.5"/>
    <d v="1899-12-30T19:30:00"/>
    <d v="1899-12-30T19:59:00"/>
    <d v="1899-12-30T00:29:00"/>
    <n v="29.000000000000004"/>
    <s v="4409 Waskom Drive"/>
    <m/>
    <x v="2"/>
    <x v="0"/>
    <x v="0"/>
    <s v="No"/>
  </r>
  <r>
    <n v="894"/>
    <x v="129"/>
    <s v="Saturday"/>
    <s v="Same"/>
    <n v="71.77"/>
    <n v="14"/>
    <n v="0.19506757698202593"/>
    <n v="1.5"/>
    <d v="1899-12-30T19:30:00"/>
    <d v="1899-12-30T20:09:00"/>
    <d v="1899-12-30T00:39:00"/>
    <n v="39"/>
    <s v="3890 Preston Road"/>
    <m/>
    <x v="0"/>
    <x v="0"/>
    <x v="3"/>
    <s v="No"/>
  </r>
  <r>
    <n v="895"/>
    <x v="129"/>
    <s v="Saturday"/>
    <s v="Same"/>
    <n v="59.7"/>
    <n v="12"/>
    <n v="0.20100502512562812"/>
    <n v="5"/>
    <d v="1899-12-30T19:29:00"/>
    <d v="1899-12-30T20:20:00"/>
    <d v="1899-12-30T00:51:00"/>
    <n v="51"/>
    <s v="12150 Toscana Way"/>
    <m/>
    <x v="0"/>
    <x v="0"/>
    <x v="0"/>
    <s v="No"/>
  </r>
  <r>
    <n v="896"/>
    <x v="129"/>
    <s v="Saturday"/>
    <s v="Same"/>
    <n v="29.77"/>
    <n v="5"/>
    <n v="0.16795431642593214"/>
    <n v="1.5"/>
    <d v="1899-12-30T20:22:00"/>
    <d v="1899-12-30T20:55:00"/>
    <d v="1899-12-30T00:33:00"/>
    <n v="33"/>
    <s v="6901 Hansell Road"/>
    <n v="6310"/>
    <x v="2"/>
    <x v="0"/>
    <x v="1"/>
    <s v="No"/>
  </r>
  <r>
    <n v="897"/>
    <x v="129"/>
    <s v="Saturday"/>
    <s v="Same"/>
    <n v="41.08"/>
    <n v="3.92"/>
    <n v="9.5423563777994158E-2"/>
    <n v="1.5"/>
    <d v="1899-12-30T20:39:00"/>
    <d v="1899-12-30T21:25:00"/>
    <d v="1899-12-30T00:46:00"/>
    <n v="46.000000000000007"/>
    <s v="9400 Wade Blvd"/>
    <n v="1918"/>
    <x v="0"/>
    <x v="0"/>
    <x v="1"/>
    <s v="No"/>
  </r>
  <r>
    <n v="898"/>
    <x v="129"/>
    <s v="Saturday"/>
    <s v="Same"/>
    <n v="22.14"/>
    <n v="2"/>
    <n v="9.0334236675700091E-2"/>
    <n v="1.5"/>
    <d v="1899-12-30T20:43:00"/>
    <d v="1899-12-30T21:38:00"/>
    <d v="1899-12-30T00:55:00"/>
    <n v="54.999999999999993"/>
    <s v="5995 Orchard Park Drive"/>
    <m/>
    <x v="0"/>
    <x v="2"/>
    <x v="0"/>
    <s v="No"/>
  </r>
  <r>
    <n v="899"/>
    <x v="130"/>
    <s v="Sunday"/>
    <s v="Different"/>
    <n v="88.61"/>
    <n v="10"/>
    <n v="0.11285407967498025"/>
    <n v="5"/>
    <d v="1899-12-30T17:14:00"/>
    <d v="1899-12-30T17:55:00"/>
    <d v="1899-12-30T00:41:00"/>
    <n v="41"/>
    <s v="2516 Avalon Drive"/>
    <m/>
    <x v="1"/>
    <x v="0"/>
    <x v="0"/>
    <s v="No"/>
  </r>
  <r>
    <n v="900"/>
    <x v="130"/>
    <s v="Sunday"/>
    <s v="Same"/>
    <n v="34.86"/>
    <n v="7"/>
    <n v="0.20080321285140562"/>
    <n v="1.5"/>
    <d v="1899-12-30T18:10:00"/>
    <d v="1899-12-30T18:39:00"/>
    <d v="1899-12-30T00:29:00"/>
    <n v="29.000000000000004"/>
    <s v="24 Armstrong Drive"/>
    <m/>
    <x v="0"/>
    <x v="3"/>
    <x v="0"/>
    <s v="No"/>
  </r>
  <r>
    <n v="901"/>
    <x v="130"/>
    <s v="Sunday"/>
    <s v="Same"/>
    <n v="58.83"/>
    <n v="13"/>
    <n v="0.2209756926738059"/>
    <n v="1.5"/>
    <d v="1899-12-30T18:13:00"/>
    <d v="1899-12-30T18:53:00"/>
    <d v="1899-12-30T00:40:00"/>
    <n v="40"/>
    <s v="5 Post N Paddock"/>
    <m/>
    <x v="0"/>
    <x v="0"/>
    <x v="0"/>
    <s v="No"/>
  </r>
  <r>
    <n v="902"/>
    <x v="130"/>
    <s v="Sunday"/>
    <s v="Same"/>
    <n v="37.35"/>
    <n v="7"/>
    <n v="0.18741633199464525"/>
    <n v="1.5"/>
    <d v="1899-12-30T19:11:00"/>
    <d v="1899-12-30T19:49:00"/>
    <d v="1899-12-30T00:38:00"/>
    <n v="38"/>
    <s v="4163 Victory Drive"/>
    <m/>
    <x v="0"/>
    <x v="4"/>
    <x v="0"/>
    <s v="No"/>
  </r>
  <r>
    <n v="903"/>
    <x v="130"/>
    <s v="Sunday"/>
    <s v="Same"/>
    <n v="64.569999999999993"/>
    <n v="3"/>
    <n v="4.6461204893913588E-2"/>
    <n v="1.5"/>
    <d v="1899-12-30T19:16:00"/>
    <d v="1899-12-30T19:55:00"/>
    <d v="1899-12-30T00:39:00"/>
    <n v="39"/>
    <s v="4603 Limerick Lane"/>
    <m/>
    <x v="0"/>
    <x v="0"/>
    <x v="0"/>
    <s v="No"/>
  </r>
  <r>
    <n v="904"/>
    <x v="130"/>
    <s v="Sunday"/>
    <s v="Same"/>
    <n v="66.680000000000007"/>
    <n v="13"/>
    <n v="0.19496100779844031"/>
    <n v="5"/>
    <d v="1899-12-30T19:16:00"/>
    <d v="1899-12-30T20:11:00"/>
    <d v="1899-12-30T00:55:00"/>
    <n v="54.999999999999993"/>
    <s v="1800 Hollow Falls Court"/>
    <m/>
    <x v="0"/>
    <x v="0"/>
    <x v="0"/>
    <s v="No"/>
  </r>
  <r>
    <n v="905"/>
    <x v="130"/>
    <s v="Sunday"/>
    <s v="Same"/>
    <n v="42.92"/>
    <n v="3"/>
    <n v="6.9897483690587139E-2"/>
    <n v="5"/>
    <d v="1899-12-30T19:16:00"/>
    <d v="1899-12-30T20:20:00"/>
    <d v="1899-12-30T01:04:00"/>
    <n v="64"/>
    <s v="3705 Amherst Drive"/>
    <m/>
    <x v="0"/>
    <x v="0"/>
    <x v="0"/>
    <s v="No"/>
  </r>
  <r>
    <n v="906"/>
    <x v="131"/>
    <s v="Friday"/>
    <s v="Different"/>
    <n v="44.33"/>
    <n v="7"/>
    <n v="0.15790660951951274"/>
    <n v="1.5"/>
    <d v="1899-12-30T17:24:00"/>
    <d v="1899-12-30T17:58:00"/>
    <d v="1899-12-30T00:34:00"/>
    <n v="34"/>
    <s v="4346 Armistice Drive"/>
    <m/>
    <x v="0"/>
    <x v="4"/>
    <x v="0"/>
    <s v="No"/>
  </r>
  <r>
    <n v="907"/>
    <x v="131"/>
    <s v="Friday"/>
    <s v="Same"/>
    <n v="41.57"/>
    <n v="5"/>
    <n v="0.12027904738994467"/>
    <n v="5"/>
    <d v="1899-12-30T17:31:00"/>
    <d v="1899-12-30T18:15:00"/>
    <d v="1899-12-30T00:44:00"/>
    <n v="44"/>
    <s v="9200 Aristocrat Lane"/>
    <m/>
    <x v="0"/>
    <x v="0"/>
    <x v="0"/>
    <s v="No"/>
  </r>
  <r>
    <n v="908"/>
    <x v="131"/>
    <s v="Friday"/>
    <s v="Same"/>
    <n v="31.34"/>
    <n v="7"/>
    <n v="0.22335673261008296"/>
    <n v="1.5"/>
    <d v="1899-12-30T18:27:00"/>
    <d v="1899-12-30T19:12:00"/>
    <d v="1899-12-30T00:45:00"/>
    <n v="45"/>
    <s v="6800 Regello Drive"/>
    <m/>
    <x v="0"/>
    <x v="0"/>
    <x v="0"/>
    <s v="No"/>
  </r>
  <r>
    <n v="909"/>
    <x v="131"/>
    <s v="Friday"/>
    <s v="Same"/>
    <n v="35.72"/>
    <n v="4"/>
    <n v="0.11198208286674133"/>
    <n v="1.5"/>
    <d v="1899-12-30T18:33:00"/>
    <d v="1899-12-30T19:15:00"/>
    <d v="1899-12-30T00:42:00"/>
    <n v="42"/>
    <s v="6848 Regello Drive"/>
    <m/>
    <x v="0"/>
    <x v="0"/>
    <x v="0"/>
    <s v="No"/>
  </r>
  <r>
    <n v="910"/>
    <x v="131"/>
    <s v="Friday"/>
    <s v="Same"/>
    <n v="39.94"/>
    <n v="9.06"/>
    <n v="0.22684026039058591"/>
    <n v="1.5"/>
    <d v="1899-12-30T18:46:00"/>
    <d v="1899-12-30T19:25:00"/>
    <d v="1899-12-30T00:39:00"/>
    <n v="39"/>
    <s v="6142 Cove Creek Lane"/>
    <m/>
    <x v="0"/>
    <x v="2"/>
    <x v="0"/>
    <s v="No"/>
  </r>
  <r>
    <n v="911"/>
    <x v="131"/>
    <s v="Friday"/>
    <s v="Same"/>
    <n v="38.590000000000003"/>
    <n v="4"/>
    <n v="0.10365379632029022"/>
    <n v="1.5"/>
    <d v="1899-12-30T18:25:00"/>
    <d v="1899-12-30T19:34:00"/>
    <d v="1899-12-30T01:09:00"/>
    <n v="69"/>
    <s v="5177 Iroquois Drive"/>
    <m/>
    <x v="0"/>
    <x v="0"/>
    <x v="0"/>
    <s v="No"/>
  </r>
  <r>
    <n v="912"/>
    <x v="131"/>
    <s v="Friday"/>
    <s v="Same"/>
    <n v="117.23"/>
    <n v="10"/>
    <n v="8.5302396997355617E-2"/>
    <n v="1.5"/>
    <d v="1899-12-30T18:38:00"/>
    <d v="1899-12-30T19:43:00"/>
    <d v="1899-12-30T01:05:00"/>
    <n v="65"/>
    <s v="3950 Guinn Gate Drive"/>
    <m/>
    <x v="0"/>
    <x v="0"/>
    <x v="0"/>
    <s v="No"/>
  </r>
  <r>
    <n v="913"/>
    <x v="131"/>
    <s v="Friday"/>
    <s v="Same"/>
    <n v="35.18"/>
    <n v="5.82"/>
    <n v="0.16543490619670267"/>
    <n v="1.5"/>
    <d v="1899-12-30T19:55:00"/>
    <d v="1899-12-30T20:36:00"/>
    <d v="1899-12-30T00:41:00"/>
    <n v="41"/>
    <s v="11909 Primrose Lane"/>
    <m/>
    <x v="0"/>
    <x v="0"/>
    <x v="0"/>
    <s v="No"/>
  </r>
  <r>
    <n v="914"/>
    <x v="132"/>
    <s v="Saturday"/>
    <s v="Different"/>
    <n v="93.64"/>
    <n v="5"/>
    <n v="5.3395984621956431E-2"/>
    <n v="1.5"/>
    <d v="1899-12-30T18:30:00"/>
    <d v="1899-12-30T18:30:00"/>
    <d v="1899-12-30T00:00:00"/>
    <n v="0"/>
    <s v="5830 Granite Parkway"/>
    <m/>
    <x v="2"/>
    <x v="0"/>
    <x v="3"/>
    <s v="Yes"/>
  </r>
  <r>
    <n v="915"/>
    <x v="132"/>
    <s v="Saturday"/>
    <s v="Same"/>
    <n v="39.94"/>
    <n v="5"/>
    <n v="0.12518778167250877"/>
    <n v="1.5"/>
    <d v="1899-12-30T18:11:00"/>
    <d v="1899-12-30T18:51:00"/>
    <d v="1899-12-30T00:40:00"/>
    <n v="40"/>
    <s v="4660 Means Drive"/>
    <m/>
    <x v="2"/>
    <x v="0"/>
    <x v="0"/>
    <s v="No"/>
  </r>
  <r>
    <n v="916"/>
    <x v="132"/>
    <s v="Saturday"/>
    <s v="Same"/>
    <n v="47.58"/>
    <n v="6"/>
    <n v="0.12610340479192939"/>
    <n v="1.5"/>
    <d v="1899-12-30T18:37:00"/>
    <d v="1899-12-30T19:22:00"/>
    <d v="1899-12-30T00:45:00"/>
    <n v="45"/>
    <s v="7008 Grand Hollow Drive"/>
    <m/>
    <x v="2"/>
    <x v="0"/>
    <x v="0"/>
    <s v="No"/>
  </r>
  <r>
    <n v="917"/>
    <x v="132"/>
    <s v="Saturday"/>
    <s v="Same"/>
    <n v="31.12"/>
    <n v="15"/>
    <n v="0.4820051413881748"/>
    <n v="1.5"/>
    <d v="1899-12-30T18:39:00"/>
    <d v="1899-12-30T19:29:00"/>
    <d v="1899-12-30T00:50:00"/>
    <n v="50"/>
    <s v="6532 Crown Forest Drive"/>
    <m/>
    <x v="2"/>
    <x v="0"/>
    <x v="0"/>
    <s v="No"/>
  </r>
  <r>
    <n v="918"/>
    <x v="132"/>
    <s v="Saturday"/>
    <s v="Same"/>
    <n v="25.71"/>
    <n v="5"/>
    <n v="0.19447685725398678"/>
    <n v="1.5"/>
    <d v="1899-12-30T18:59:00"/>
    <d v="1899-12-30T19:38:00"/>
    <d v="1899-12-30T00:39:00"/>
    <n v="39"/>
    <s v="5701 Lake District Drive"/>
    <n v="8"/>
    <x v="3"/>
    <x v="0"/>
    <x v="0"/>
    <s v="No"/>
  </r>
  <r>
    <n v="919"/>
    <x v="133"/>
    <s v="Sunday"/>
    <s v="Different"/>
    <n v="22.95"/>
    <n v="5"/>
    <n v="0.2178649237472767"/>
    <n v="1.5"/>
    <d v="1899-12-30T17:08:00"/>
    <d v="1899-12-30T17:40:00"/>
    <d v="1899-12-30T00:32:00"/>
    <n v="32"/>
    <s v="5500 Frisco Square Blvd"/>
    <m/>
    <x v="0"/>
    <x v="0"/>
    <x v="3"/>
    <s v="No"/>
  </r>
  <r>
    <n v="920"/>
    <x v="133"/>
    <s v="Sunday"/>
    <s v="Same"/>
    <n v="51.58"/>
    <n v="6"/>
    <n v="0.1163241566498643"/>
    <n v="5"/>
    <d v="1899-12-30T18:03:00"/>
    <d v="1899-12-30T18:53:00"/>
    <d v="1899-12-30T00:50:00"/>
    <n v="50"/>
    <s v="7950 Meadow Hill Drive"/>
    <m/>
    <x v="0"/>
    <x v="0"/>
    <x v="0"/>
    <s v="No"/>
  </r>
  <r>
    <n v="921"/>
    <x v="133"/>
    <s v="Sunday"/>
    <s v="Same"/>
    <n v="8.77"/>
    <n v="6.23"/>
    <n v="0.71037628278221221"/>
    <n v="1.5"/>
    <d v="1899-12-30T19:53:00"/>
    <d v="1899-12-30T20:34:00"/>
    <d v="1899-12-30T00:41:00"/>
    <n v="41"/>
    <s v="19 Armstrong Drive"/>
    <m/>
    <x v="0"/>
    <x v="3"/>
    <x v="0"/>
    <s v="No"/>
  </r>
  <r>
    <n v="922"/>
    <x v="133"/>
    <s v="Sunday"/>
    <s v="Same"/>
    <n v="21.65"/>
    <n v="4"/>
    <n v="0.18475750577367206"/>
    <n v="1.5"/>
    <d v="1899-12-30T20:07:00"/>
    <d v="1899-12-30T20:51:00"/>
    <d v="1899-12-30T00:44:00"/>
    <n v="44"/>
    <s v="5200 Town and Country Blvd"/>
    <n v="2010"/>
    <x v="0"/>
    <x v="0"/>
    <x v="1"/>
    <s v="No"/>
  </r>
  <r>
    <n v="923"/>
    <x v="133"/>
    <s v="Sunday"/>
    <s v="Same"/>
    <n v="38.369999999999997"/>
    <n v="12"/>
    <n v="0.31274433150899145"/>
    <n v="5"/>
    <d v="1899-12-30T20:02:00"/>
    <d v="1899-12-30T21:05:00"/>
    <d v="1899-12-30T01:03:00"/>
    <n v="63"/>
    <s v="664 Hobie Point Drive"/>
    <m/>
    <x v="3"/>
    <x v="0"/>
    <x v="0"/>
    <s v="No"/>
  </r>
  <r>
    <n v="924"/>
    <x v="133"/>
    <s v="Sunday"/>
    <s v="Same"/>
    <n v="49.47"/>
    <n v="7.53"/>
    <n v="0.15221346270466951"/>
    <n v="1.5"/>
    <d v="1899-12-30T21:22:00"/>
    <d v="1899-12-30T21:49:00"/>
    <d v="1899-12-30T00:27:00"/>
    <n v="26.999999999999996"/>
    <s v="8727 Domingo Drive"/>
    <m/>
    <x v="2"/>
    <x v="0"/>
    <x v="0"/>
    <s v="No"/>
  </r>
  <r>
    <n v="925"/>
    <x v="134"/>
    <s v="Monday"/>
    <s v="Different"/>
    <n v="28.52"/>
    <n v="10"/>
    <n v="0.35063113604488078"/>
    <n v="1.5"/>
    <d v="1899-12-30T16:27:00"/>
    <d v="1899-12-30T16:55:00"/>
    <d v="1899-12-30T00:28:00"/>
    <n v="28"/>
    <s v="6853 North Dallas Parkway"/>
    <n v="421"/>
    <x v="2"/>
    <x v="0"/>
    <x v="2"/>
    <s v="No"/>
  </r>
  <r>
    <n v="926"/>
    <x v="134"/>
    <s v="Monday"/>
    <s v="Same"/>
    <n v="33.5"/>
    <n v="6"/>
    <n v="0.17910447761194029"/>
    <n v="1.5"/>
    <d v="1899-12-30T16:24:00"/>
    <d v="1899-12-30T17:08:00"/>
    <d v="1899-12-30T00:44:00"/>
    <n v="44"/>
    <s v="2169 Cardinal Blvd"/>
    <m/>
    <x v="4"/>
    <x v="0"/>
    <x v="0"/>
    <s v="No"/>
  </r>
  <r>
    <n v="927"/>
    <x v="134"/>
    <s v="Monday"/>
    <s v="Same"/>
    <n v="19.21"/>
    <n v="4.79"/>
    <n v="0.24934929724102028"/>
    <n v="1.5"/>
    <d v="1899-12-30T17:32:00"/>
    <d v="1899-12-30T17:58:00"/>
    <d v="1899-12-30T00:26:00"/>
    <n v="26"/>
    <s v="1 Pinehurst Court"/>
    <m/>
    <x v="0"/>
    <x v="1"/>
    <x v="0"/>
    <s v="No"/>
  </r>
  <r>
    <n v="928"/>
    <x v="134"/>
    <s v="Monday"/>
    <s v="Same"/>
    <n v="130.77000000000001"/>
    <n v="20"/>
    <n v="0.15294027682190103"/>
    <n v="1.5"/>
    <d v="1899-12-30T17:25:00"/>
    <d v="1899-12-30T18:20:00"/>
    <d v="1899-12-30T00:55:00"/>
    <n v="54.999999999999993"/>
    <s v="5436 Stone Canyon Drive"/>
    <m/>
    <x v="0"/>
    <x v="2"/>
    <x v="0"/>
    <s v="No"/>
  </r>
  <r>
    <n v="929"/>
    <x v="134"/>
    <s v="Monday"/>
    <s v="Same"/>
    <n v="51.04"/>
    <n v="4"/>
    <n v="7.8369905956112859E-2"/>
    <n v="5"/>
    <d v="1899-12-30T17:33:00"/>
    <d v="1899-12-30T18:35:00"/>
    <d v="1899-12-30T01:02:00"/>
    <n v="62.000000000000007"/>
    <s v="8136 Flintrock Drive"/>
    <m/>
    <x v="0"/>
    <x v="0"/>
    <x v="0"/>
    <s v="No"/>
  </r>
  <r>
    <n v="930"/>
    <x v="134"/>
    <s v="Monday"/>
    <s v="Same"/>
    <n v="51.91"/>
    <n v="6"/>
    <n v="0.11558466576767483"/>
    <n v="1.5"/>
    <d v="1899-12-30T18:40:00"/>
    <d v="1899-12-30T19:17:00"/>
    <d v="1899-12-30T00:37:00"/>
    <n v="37"/>
    <s v="3603 Patriot Drive"/>
    <m/>
    <x v="0"/>
    <x v="4"/>
    <x v="0"/>
    <s v="No"/>
  </r>
  <r>
    <n v="931"/>
    <x v="134"/>
    <s v="Monday"/>
    <s v="Same"/>
    <n v="43.03"/>
    <n v="15"/>
    <n v="0.34859400418312803"/>
    <n v="1.5"/>
    <d v="1899-12-30T19:28:00"/>
    <d v="1899-12-30T20:00:00"/>
    <d v="1899-12-30T00:32:00"/>
    <n v="32"/>
    <s v="3717 Andover Drive"/>
    <m/>
    <x v="0"/>
    <x v="0"/>
    <x v="0"/>
    <s v="No"/>
  </r>
  <r>
    <n v="932"/>
    <x v="135"/>
    <s v="Wednesday"/>
    <s v="Different"/>
    <n v="19.43"/>
    <n v="2"/>
    <n v="0.1029336078229542"/>
    <n v="5"/>
    <d v="1899-12-30T18:24:00"/>
    <d v="1899-12-30T19:01:00"/>
    <d v="1899-12-30T00:37:00"/>
    <n v="37"/>
    <s v="3481 Barkwood Lane"/>
    <m/>
    <x v="0"/>
    <x v="0"/>
    <x v="0"/>
    <s v="No"/>
  </r>
  <r>
    <n v="933"/>
    <x v="135"/>
    <s v="Wednesday"/>
    <s v="Same"/>
    <n v="36.479999999999997"/>
    <n v="7"/>
    <n v="0.19188596491228072"/>
    <n v="1.5"/>
    <d v="1899-12-30T19:27:00"/>
    <d v="1899-12-30T19:47:00"/>
    <d v="1899-12-30T00:20:00"/>
    <n v="20"/>
    <s v="3861 Plantation Lane"/>
    <m/>
    <x v="0"/>
    <x v="0"/>
    <x v="0"/>
    <s v="No"/>
  </r>
  <r>
    <n v="934"/>
    <x v="136"/>
    <s v="Thursday"/>
    <s v="Different"/>
    <n v="55.95"/>
    <n v="5"/>
    <n v="8.936550491510277E-2"/>
    <n v="5"/>
    <d v="1899-12-30T17:11:00"/>
    <d v="1899-12-30T17:45:00"/>
    <d v="1899-12-30T00:34:00"/>
    <n v="34"/>
    <s v="3412 Sloane Street"/>
    <n v="115"/>
    <x v="4"/>
    <x v="0"/>
    <x v="1"/>
    <s v="No"/>
  </r>
  <r>
    <n v="935"/>
    <x v="136"/>
    <s v="Thursday"/>
    <s v="Same"/>
    <n v="51.96"/>
    <n v="2"/>
    <n v="3.8491147036181679E-2"/>
    <n v="1.5"/>
    <d v="1899-12-30T18:14:00"/>
    <d v="1899-12-30T18:46:00"/>
    <d v="1899-12-30T00:32:00"/>
    <n v="32"/>
    <s v="4417 Munira Drive"/>
    <m/>
    <x v="0"/>
    <x v="0"/>
    <x v="0"/>
    <s v="No"/>
  </r>
  <r>
    <n v="936"/>
    <x v="137"/>
    <s v="Friday"/>
    <s v="Different"/>
    <n v="16.18"/>
    <n v="4"/>
    <n v="0.24721878862793573"/>
    <n v="5"/>
    <d v="1899-12-30T17:48:00"/>
    <d v="1899-12-30T18:23:00"/>
    <d v="1899-12-30T00:35:00"/>
    <n v="35"/>
    <s v="9100 Independence Parkway"/>
    <n v="204"/>
    <x v="2"/>
    <x v="0"/>
    <x v="1"/>
    <s v="No"/>
  </r>
  <r>
    <n v="937"/>
    <x v="137"/>
    <s v="Friday"/>
    <s v="Same"/>
    <n v="37.380000000000003"/>
    <n v="8"/>
    <n v="0.21401819154628141"/>
    <n v="1.5"/>
    <d v="1899-12-30T18:25:00"/>
    <d v="1899-12-30T19:11:00"/>
    <d v="1899-12-30T00:46:00"/>
    <n v="46.000000000000007"/>
    <s v="7600 John Q Hammons Blvd"/>
    <n v="713"/>
    <x v="0"/>
    <x v="0"/>
    <x v="2"/>
    <s v="No"/>
  </r>
  <r>
    <n v="938"/>
    <x v="137"/>
    <s v="Friday"/>
    <s v="Same"/>
    <n v="42.7"/>
    <n v="17.3"/>
    <n v="0.40515222482435598"/>
    <n v="5"/>
    <d v="1899-12-30T18:36:00"/>
    <d v="1899-12-30T19:32:00"/>
    <d v="1899-12-30T00:56:00"/>
    <n v="56"/>
    <s v="8061 Hillside Drive"/>
    <m/>
    <x v="0"/>
    <x v="0"/>
    <x v="0"/>
    <s v="No"/>
  </r>
  <r>
    <n v="939"/>
    <x v="137"/>
    <s v="Friday"/>
    <s v="Same"/>
    <n v="53.53"/>
    <n v="10"/>
    <n v="0.18681113394358304"/>
    <n v="1.5"/>
    <d v="1899-12-30T18:32:00"/>
    <d v="1899-12-30T19:44:00"/>
    <d v="1899-12-30T01:12:00"/>
    <n v="72"/>
    <s v="10005 Burgundy Drive"/>
    <m/>
    <x v="0"/>
    <x v="0"/>
    <x v="0"/>
    <s v="No"/>
  </r>
  <r>
    <n v="940"/>
    <x v="137"/>
    <s v="Friday"/>
    <s v="Same"/>
    <n v="61.81"/>
    <n v="10"/>
    <n v="0.16178611875101115"/>
    <n v="1.5"/>
    <d v="1899-12-30T18:36:00"/>
    <d v="1899-12-30T19:51:00"/>
    <d v="1899-12-30T01:15:00"/>
    <n v="75"/>
    <s v="6616 Richmond Drive"/>
    <m/>
    <x v="0"/>
    <x v="0"/>
    <x v="0"/>
    <s v="No"/>
  </r>
  <r>
    <n v="941"/>
    <x v="137"/>
    <s v="Friday"/>
    <s v="Same"/>
    <n v="38.369999999999997"/>
    <n v="6"/>
    <n v="0.15637216575449572"/>
    <n v="1.5"/>
    <d v="1899-12-30T19:18:00"/>
    <d v="1899-12-30T20:27:00"/>
    <d v="1899-12-30T01:09:00"/>
    <n v="69"/>
    <s v="3799 Summit Court"/>
    <m/>
    <x v="0"/>
    <x v="0"/>
    <x v="0"/>
    <s v="No"/>
  </r>
  <r>
    <n v="942"/>
    <x v="137"/>
    <s v="Friday"/>
    <s v="Same"/>
    <n v="44.6"/>
    <n v="7"/>
    <n v="0.15695067264573989"/>
    <n v="1.5"/>
    <d v="1899-12-30T19:49:00"/>
    <d v="1899-12-30T21:01:00"/>
    <d v="1899-12-30T01:12:00"/>
    <n v="72"/>
    <s v="6737 Pecan Chase Lane"/>
    <m/>
    <x v="0"/>
    <x v="0"/>
    <x v="0"/>
    <s v="No"/>
  </r>
  <r>
    <n v="943"/>
    <x v="137"/>
    <s v="Friday"/>
    <s v="Same"/>
    <n v="27.3"/>
    <n v="13"/>
    <n v="0.47619047619047616"/>
    <n v="1.5"/>
    <d v="1899-12-30T20:56:00"/>
    <d v="1899-12-30T21:47:00"/>
    <d v="1899-12-30T00:51:00"/>
    <n v="51"/>
    <s v="2835 Hudson Blvd"/>
    <n v="315"/>
    <x v="3"/>
    <x v="0"/>
    <x v="1"/>
    <s v="No"/>
  </r>
  <r>
    <n v="944"/>
    <x v="138"/>
    <s v="Saturday"/>
    <s v="Different"/>
    <n v="51.31"/>
    <n v="5"/>
    <n v="9.7446891444162922E-2"/>
    <n v="5"/>
    <d v="1899-12-30T17:50:00"/>
    <d v="1899-12-30T18:09:00"/>
    <d v="1899-12-30T00:19:00"/>
    <n v="19"/>
    <s v="1105 Damsel Caitlyn Drive"/>
    <m/>
    <x v="1"/>
    <x v="0"/>
    <x v="0"/>
    <s v="Yes"/>
  </r>
  <r>
    <n v="945"/>
    <x v="138"/>
    <s v="Saturday"/>
    <s v="Same"/>
    <n v="21.05"/>
    <n v="4.95"/>
    <n v="0.23515439429928742"/>
    <n v="1.5"/>
    <d v="1899-12-30T17:38:00"/>
    <d v="1899-12-30T18:31:00"/>
    <d v="1899-12-30T00:53:00"/>
    <n v="53"/>
    <s v="6412 Riverside Drive"/>
    <m/>
    <x v="2"/>
    <x v="0"/>
    <x v="0"/>
    <s v="No"/>
  </r>
  <r>
    <n v="946"/>
    <x v="138"/>
    <s v="Saturday"/>
    <s v="Same"/>
    <n v="30.31"/>
    <n v="5"/>
    <n v="0.16496205872649292"/>
    <n v="1.5"/>
    <d v="1899-12-30T18:43:00"/>
    <d v="1899-12-30T19:23:00"/>
    <d v="1899-12-30T00:40:00"/>
    <n v="40"/>
    <s v="3109 Great Southwest Drive"/>
    <m/>
    <x v="2"/>
    <x v="0"/>
    <x v="0"/>
    <s v="No"/>
  </r>
  <r>
    <n v="947"/>
    <x v="138"/>
    <s v="Saturday"/>
    <s v="Same"/>
    <n v="41.08"/>
    <n v="8"/>
    <n v="0.19474196689386564"/>
    <n v="5"/>
    <d v="1899-12-30T18:47:00"/>
    <d v="1899-12-30T19:34:00"/>
    <d v="1899-12-30T00:47:00"/>
    <n v="47.000000000000007"/>
    <s v="1828 Audubon Pond Way"/>
    <m/>
    <x v="6"/>
    <x v="0"/>
    <x v="0"/>
    <s v="No"/>
  </r>
  <r>
    <n v="948"/>
    <x v="138"/>
    <s v="Saturday"/>
    <s v="Same"/>
    <n v="22.41"/>
    <n v="4"/>
    <n v="0.17849174475680499"/>
    <n v="1.5"/>
    <d v="1899-12-30T20:02:00"/>
    <d v="1899-12-30T20:30:00"/>
    <d v="1899-12-30T00:28:00"/>
    <n v="28"/>
    <s v="5944 Broadmoor Drive"/>
    <m/>
    <x v="2"/>
    <x v="0"/>
    <x v="0"/>
    <s v="No"/>
  </r>
  <r>
    <n v="949"/>
    <x v="138"/>
    <s v="Saturday"/>
    <s v="Same"/>
    <n v="12.18"/>
    <n v="2"/>
    <n v="0.16420361247947454"/>
    <n v="1.5"/>
    <d v="1899-12-30T20:38:00"/>
    <d v="1899-12-30T21:27:00"/>
    <d v="1899-12-30T00:49:00"/>
    <n v="49"/>
    <s v="5761 Robbie Road"/>
    <n v="3200"/>
    <x v="2"/>
    <x v="0"/>
    <x v="1"/>
    <s v="No"/>
  </r>
  <r>
    <n v="950"/>
    <x v="138"/>
    <s v="Saturday"/>
    <s v="Same"/>
    <n v="171.96"/>
    <n v="20"/>
    <n v="0.11630611770179111"/>
    <n v="1.5"/>
    <d v="1899-12-30T20:47:00"/>
    <d v="1899-12-30T21:45:00"/>
    <d v="1899-12-30T00:58:00"/>
    <n v="58.000000000000007"/>
    <s v="15230 Ridgewood Drive"/>
    <m/>
    <x v="0"/>
    <x v="0"/>
    <x v="0"/>
    <s v="No"/>
  </r>
  <r>
    <n v="951"/>
    <x v="138"/>
    <s v="Saturday"/>
    <s v="Same"/>
    <n v="21.6"/>
    <n v="5"/>
    <n v="0.23148148148148145"/>
    <n v="1.5"/>
    <d v="1899-12-30T21:00:00"/>
    <d v="1899-12-30T21:58:00"/>
    <d v="1899-12-30T00:58:00"/>
    <n v="58.000000000000007"/>
    <s v="3529 Pillar Drive"/>
    <m/>
    <x v="2"/>
    <x v="0"/>
    <x v="0"/>
    <s v="No"/>
  </r>
  <r>
    <n v="952"/>
    <x v="139"/>
    <s v="Sunday"/>
    <s v="Different"/>
    <n v="44.06"/>
    <n v="5.94"/>
    <n v="0.13481615978211531"/>
    <n v="1.5"/>
    <d v="1899-12-30T17:23:00"/>
    <d v="1899-12-30T17:53:00"/>
    <d v="1899-12-30T00:30:00"/>
    <n v="30"/>
    <s v="5248 Northshore Drive"/>
    <m/>
    <x v="0"/>
    <x v="0"/>
    <x v="0"/>
    <s v="No"/>
  </r>
  <r>
    <n v="953"/>
    <x v="139"/>
    <s v="Sunday"/>
    <s v="Same"/>
    <n v="64.3"/>
    <n v="15.7"/>
    <n v="0.24416796267496113"/>
    <n v="1.5"/>
    <d v="1899-12-30T18:02:00"/>
    <d v="1899-12-30T18:27:00"/>
    <d v="1899-12-30T00:25:00"/>
    <n v="25"/>
    <s v="1609 Prince William Lane"/>
    <m/>
    <x v="0"/>
    <x v="0"/>
    <x v="0"/>
    <s v="No"/>
  </r>
  <r>
    <n v="954"/>
    <x v="139"/>
    <s v="Sunday"/>
    <s v="Same"/>
    <n v="37.51"/>
    <n v="5"/>
    <n v="0.13329778725673155"/>
    <n v="5"/>
    <d v="1899-12-30T18:06:00"/>
    <d v="1899-12-30T18:44:00"/>
    <d v="1899-12-30T00:38:00"/>
    <n v="38"/>
    <s v="9302 Mirror Fountain Circle"/>
    <m/>
    <x v="0"/>
    <x v="0"/>
    <x v="0"/>
    <s v="No"/>
  </r>
  <r>
    <n v="955"/>
    <x v="139"/>
    <s v="Sunday"/>
    <s v="Same"/>
    <n v="23.76"/>
    <n v="5"/>
    <n v="0.21043771043771042"/>
    <n v="1.5"/>
    <d v="1899-12-30T19:08:00"/>
    <d v="1899-12-30T19:53:00"/>
    <d v="1899-12-30T00:45:00"/>
    <n v="45"/>
    <s v="3004 Vidalia Lane"/>
    <m/>
    <x v="2"/>
    <x v="0"/>
    <x v="0"/>
    <s v="No"/>
  </r>
  <r>
    <n v="956"/>
    <x v="139"/>
    <s v="Sunday"/>
    <s v="Same"/>
    <n v="32.200000000000003"/>
    <n v="6"/>
    <n v="0.18633540372670807"/>
    <n v="1.5"/>
    <d v="1899-12-30T19:31:00"/>
    <d v="1899-12-30T20:23:00"/>
    <d v="1899-12-30T00:52:00"/>
    <n v="52"/>
    <s v="5601 Baton Rouge Blvd"/>
    <m/>
    <x v="0"/>
    <x v="0"/>
    <x v="0"/>
    <s v="No"/>
  </r>
  <r>
    <n v="957"/>
    <x v="139"/>
    <s v="Sunday"/>
    <s v="Same"/>
    <n v="46.44"/>
    <n v="9"/>
    <n v="0.19379844961240311"/>
    <n v="1.5"/>
    <d v="1899-12-30T19:50:00"/>
    <d v="1899-12-30T20:56:00"/>
    <d v="1899-12-30T01:06:00"/>
    <n v="66"/>
    <s v="5820 Trego Circle"/>
    <m/>
    <x v="3"/>
    <x v="0"/>
    <x v="0"/>
    <s v="No"/>
  </r>
  <r>
    <n v="958"/>
    <x v="139"/>
    <s v="Sunday"/>
    <s v="Same"/>
    <n v="49.42"/>
    <n v="10"/>
    <n v="0.20234722784297854"/>
    <n v="1.5"/>
    <d v="1899-12-30T19:50:00"/>
    <d v="1899-12-30T21:15:00"/>
    <d v="1899-12-30T01:25:00"/>
    <n v="85"/>
    <s v="5397 Spicewood Lane"/>
    <m/>
    <x v="0"/>
    <x v="2"/>
    <x v="0"/>
    <s v="No"/>
  </r>
  <r>
    <n v="959"/>
    <x v="140"/>
    <s v="Monday"/>
    <s v="Different"/>
    <n v="20.03"/>
    <n v="2"/>
    <n v="9.9850224663005485E-2"/>
    <n v="1.5"/>
    <d v="1899-12-30T18:21:00"/>
    <d v="1899-12-30T18:50:00"/>
    <d v="1899-12-30T00:29:00"/>
    <n v="29.000000000000004"/>
    <s v="6200 Tennyson Parkway"/>
    <m/>
    <x v="2"/>
    <x v="0"/>
    <x v="3"/>
    <s v="No"/>
  </r>
  <r>
    <n v="960"/>
    <x v="140"/>
    <s v="Monday"/>
    <s v="Same"/>
    <n v="36.26"/>
    <n v="5"/>
    <n v="0.13789299503585217"/>
    <n v="1.5"/>
    <d v="1899-12-30T18:19:00"/>
    <d v="1899-12-30T19:06:00"/>
    <d v="1899-12-30T00:47:00"/>
    <n v="47.000000000000007"/>
    <s v="4508 Turnberry Court"/>
    <m/>
    <x v="2"/>
    <x v="0"/>
    <x v="0"/>
    <s v="No"/>
  </r>
  <r>
    <n v="961"/>
    <x v="140"/>
    <s v="Monday"/>
    <s v="Same"/>
    <n v="28.36"/>
    <n v="6.34"/>
    <n v="0.22355430183356839"/>
    <n v="1.5"/>
    <d v="1899-12-30T19:03:00"/>
    <d v="1899-12-30T20:00:00"/>
    <d v="1899-12-30T00:57:00"/>
    <n v="57"/>
    <s v="3758 Rittenhouse Road"/>
    <m/>
    <x v="0"/>
    <x v="0"/>
    <x v="0"/>
    <s v="No"/>
  </r>
  <r>
    <n v="962"/>
    <x v="140"/>
    <s v="Monday"/>
    <s v="Same"/>
    <n v="71.45"/>
    <n v="13"/>
    <n v="0.18194541637508746"/>
    <n v="1.5"/>
    <d v="1899-12-30T19:31:00"/>
    <d v="1899-12-30T20:16:00"/>
    <d v="1899-12-30T00:45:00"/>
    <n v="45"/>
    <s v="5378 Buena Vista Drive"/>
    <m/>
    <x v="0"/>
    <x v="0"/>
    <x v="0"/>
    <s v="No"/>
  </r>
  <r>
    <n v="963"/>
    <x v="140"/>
    <s v="Monday"/>
    <s v="Same"/>
    <n v="37.78"/>
    <n v="12.12"/>
    <n v="0.32080465854949708"/>
    <n v="1.5"/>
    <d v="1899-12-30T19:35:00"/>
    <d v="1899-12-30T20:23:00"/>
    <d v="1899-12-30T00:48:00"/>
    <n v="48"/>
    <s v="6142 Cove Creek Lane"/>
    <m/>
    <x v="0"/>
    <x v="2"/>
    <x v="0"/>
    <s v="No"/>
  </r>
  <r>
    <n v="964"/>
    <x v="141"/>
    <s v="Friday"/>
    <s v="Different"/>
    <n v="42.7"/>
    <n v="4"/>
    <n v="9.3676814988290391E-2"/>
    <n v="1.5"/>
    <d v="1899-12-30T18:21:00"/>
    <d v="1899-12-30T18:53:00"/>
    <d v="1899-12-30T00:32:00"/>
    <n v="32"/>
    <s v="5505 Big River Drive"/>
    <m/>
    <x v="3"/>
    <x v="0"/>
    <x v="0"/>
    <s v="No"/>
  </r>
  <r>
    <n v="965"/>
    <x v="141"/>
    <s v="Friday"/>
    <s v="Same"/>
    <n v="24.9"/>
    <n v="5"/>
    <n v="0.20080321285140562"/>
    <n v="1.5"/>
    <d v="1899-12-30T18:21:00"/>
    <d v="1899-12-30T19:17:00"/>
    <d v="1899-12-30T00:56:00"/>
    <n v="56"/>
    <s v="6089 Dripping Springs Drive"/>
    <m/>
    <x v="0"/>
    <x v="2"/>
    <x v="0"/>
    <s v="No"/>
  </r>
  <r>
    <n v="966"/>
    <x v="142"/>
    <s v="Sunday"/>
    <s v="Different"/>
    <n v="29.17"/>
    <n v="5"/>
    <n v="0.17140898183064793"/>
    <n v="1.5"/>
    <d v="1899-12-30T16:58:00"/>
    <d v="1899-12-30T18:03:00"/>
    <d v="1899-12-30T01:05:00"/>
    <n v="65"/>
    <s v="2169 Cardinal Blvd"/>
    <m/>
    <x v="4"/>
    <x v="0"/>
    <x v="0"/>
    <s v="No"/>
  </r>
  <r>
    <n v="967"/>
    <x v="142"/>
    <s v="Sunday"/>
    <s v="Same"/>
    <n v="34.590000000000003"/>
    <n v="5"/>
    <n v="0.14455044810638912"/>
    <n v="1.5"/>
    <d v="1899-12-30T17:26:00"/>
    <d v="1899-12-30T18:13:00"/>
    <d v="1899-12-30T00:47:00"/>
    <n v="47.000000000000007"/>
    <s v="6412 Riverside Drive"/>
    <m/>
    <x v="2"/>
    <x v="0"/>
    <x v="0"/>
    <s v="No"/>
  </r>
  <r>
    <n v="968"/>
    <x v="142"/>
    <s v="Sunday"/>
    <s v="Same"/>
    <n v="38.43"/>
    <n v="3"/>
    <n v="7.8064012490242002E-2"/>
    <n v="1.5"/>
    <d v="1899-12-30T17:31:00"/>
    <d v="1899-12-30T18:20:00"/>
    <d v="1899-12-30T00:49:00"/>
    <n v="49"/>
    <s v="6400 Indian Trail"/>
    <m/>
    <x v="2"/>
    <x v="0"/>
    <x v="0"/>
    <s v="No"/>
  </r>
  <r>
    <n v="969"/>
    <x v="142"/>
    <s v="Sunday"/>
    <s v="Same"/>
    <n v="31.07"/>
    <n v="7"/>
    <n v="0.2252977148374638"/>
    <n v="1.5"/>
    <d v="1899-12-30T18:41:00"/>
    <d v="1899-12-30T19:11:00"/>
    <d v="1899-12-30T00:30:00"/>
    <n v="30"/>
    <s v="5825 Hamilton Drive"/>
    <m/>
    <x v="3"/>
    <x v="0"/>
    <x v="0"/>
    <s v="No"/>
  </r>
  <r>
    <n v="970"/>
    <x v="142"/>
    <s v="Sunday"/>
    <s v="Same"/>
    <n v="34.1"/>
    <n v="5"/>
    <n v="0.14662756598240467"/>
    <n v="1.5"/>
    <d v="1899-12-30T19:53:00"/>
    <d v="1899-12-30T20:28:00"/>
    <d v="1899-12-30T00:35:00"/>
    <n v="35"/>
    <s v="10612 Memphis Drive"/>
    <m/>
    <x v="0"/>
    <x v="0"/>
    <x v="0"/>
    <s v="No"/>
  </r>
  <r>
    <n v="971"/>
    <x v="142"/>
    <s v="Sunday"/>
    <s v="Same"/>
    <n v="18.399999999999999"/>
    <n v="5"/>
    <n v="0.27173913043478265"/>
    <n v="1.5"/>
    <d v="1899-12-30T19:54:00"/>
    <d v="1899-12-30T20:40:00"/>
    <d v="1899-12-30T00:46:00"/>
    <n v="46.000000000000007"/>
    <s v="7550 Gaylord Parkway"/>
    <n v="220"/>
    <x v="0"/>
    <x v="0"/>
    <x v="2"/>
    <s v="No"/>
  </r>
  <r>
    <n v="972"/>
    <x v="142"/>
    <s v="Sunday"/>
    <s v="Same"/>
    <n v="47.58"/>
    <n v="7"/>
    <n v="0.14712063892391761"/>
    <n v="5"/>
    <d v="1899-12-30T20:32:00"/>
    <d v="1899-12-30T21:14:00"/>
    <d v="1899-12-30T00:42:00"/>
    <n v="42"/>
    <s v="2329 Langdon Drive"/>
    <m/>
    <x v="0"/>
    <x v="0"/>
    <x v="0"/>
    <s v="No"/>
  </r>
  <r>
    <n v="973"/>
    <x v="143"/>
    <s v="Friday"/>
    <s v="Different"/>
    <n v="61.59"/>
    <n v="7"/>
    <n v="0.11365481409319694"/>
    <n v="5"/>
    <d v="1899-12-30T17:15:00"/>
    <d v="1899-12-30T17:15:00"/>
    <d v="1899-12-30T00:00:00"/>
    <n v="0"/>
    <s v="9200 Aristocrat Lane"/>
    <m/>
    <x v="0"/>
    <x v="0"/>
    <x v="0"/>
    <s v="Yes"/>
  </r>
  <r>
    <n v="974"/>
    <x v="143"/>
    <s v="Friday"/>
    <s v="Same"/>
    <n v="32.479999999999997"/>
    <n v="4.5199999999999996"/>
    <n v="0.13916256157635468"/>
    <n v="1.5"/>
    <d v="1899-12-30T16:45:00"/>
    <d v="1899-12-30T17:39:00"/>
    <d v="1899-12-30T00:54:00"/>
    <n v="53.999999999999993"/>
    <s v="1 Pinehurst Court"/>
    <m/>
    <x v="0"/>
    <x v="1"/>
    <x v="0"/>
    <s v="No"/>
  </r>
  <r>
    <n v="975"/>
    <x v="143"/>
    <s v="Friday"/>
    <s v="Same"/>
    <n v="32.96"/>
    <n v="3"/>
    <n v="9.1019417475728157E-2"/>
    <n v="1.5"/>
    <d v="1899-12-30T18:30:00"/>
    <d v="1899-12-30T18:30:00"/>
    <d v="1899-12-30T00:00:00"/>
    <n v="0"/>
    <s v="6404 Riverside Drive"/>
    <m/>
    <x v="2"/>
    <x v="0"/>
    <x v="0"/>
    <s v="Yes"/>
  </r>
  <r>
    <n v="976"/>
    <x v="143"/>
    <s v="Friday"/>
    <s v="Same"/>
    <n v="41.84"/>
    <n v="6"/>
    <n v="0.14340344168260036"/>
    <n v="1.5"/>
    <d v="1899-12-30T18:11:00"/>
    <d v="1899-12-30T18:41:00"/>
    <d v="1899-12-30T00:30:00"/>
    <n v="30"/>
    <s v="6408 Teal Court"/>
    <m/>
    <x v="2"/>
    <x v="0"/>
    <x v="0"/>
    <s v="No"/>
  </r>
  <r>
    <n v="977"/>
    <x v="143"/>
    <s v="Friday"/>
    <s v="Same"/>
    <n v="50.5"/>
    <n v="6"/>
    <n v="0.11881188118811881"/>
    <n v="1.5"/>
    <d v="1899-12-30T18:50:00"/>
    <d v="1899-12-30T19:34:00"/>
    <d v="1899-12-30T00:44:00"/>
    <n v="44"/>
    <s v="7008 Grand Hollow Drive"/>
    <m/>
    <x v="2"/>
    <x v="0"/>
    <x v="0"/>
    <s v="No"/>
  </r>
  <r>
    <n v="978"/>
    <x v="143"/>
    <s v="Friday"/>
    <s v="Same"/>
    <n v="33.56"/>
    <n v="7"/>
    <n v="0.20858164481525623"/>
    <n v="1.5"/>
    <d v="1899-12-30T19:03:00"/>
    <d v="1899-12-30T19:50:00"/>
    <d v="1899-12-30T00:47:00"/>
    <n v="47.000000000000007"/>
    <s v="5748 Kate Avenue"/>
    <m/>
    <x v="2"/>
    <x v="0"/>
    <x v="0"/>
    <s v="No"/>
  </r>
  <r>
    <n v="979"/>
    <x v="143"/>
    <s v="Friday"/>
    <s v="Same"/>
    <n v="22.14"/>
    <n v="4"/>
    <n v="0.18066847335140018"/>
    <n v="1.5"/>
    <d v="1899-12-30T20:12:00"/>
    <d v="1899-12-30T20:41:00"/>
    <d v="1899-12-30T00:29:00"/>
    <n v="29.000000000000004"/>
    <s v="9400 Wade Blvd"/>
    <n v="1918"/>
    <x v="0"/>
    <x v="0"/>
    <x v="1"/>
    <s v="No"/>
  </r>
  <r>
    <n v="980"/>
    <x v="144"/>
    <s v="Saturday"/>
    <s v="Different"/>
    <n v="27.55"/>
    <n v="2"/>
    <n v="7.2595281306715068E-2"/>
    <n v="5"/>
    <d v="1899-12-30T16:31:00"/>
    <d v="1899-12-30T17:14:00"/>
    <d v="1899-12-30T00:43:00"/>
    <n v="43"/>
    <s v="1554 Granite Rapids Drive"/>
    <m/>
    <x v="0"/>
    <x v="0"/>
    <x v="0"/>
    <s v="No"/>
  </r>
  <r>
    <n v="981"/>
    <x v="144"/>
    <s v="Saturday"/>
    <s v="Same"/>
    <n v="27.82"/>
    <n v="3"/>
    <n v="0.10783608914450035"/>
    <n v="5"/>
    <d v="1899-12-30T18:14:00"/>
    <d v="1899-12-30T18:58:00"/>
    <d v="1899-12-30T00:44:00"/>
    <n v="44"/>
    <s v="4389 Siena Drive"/>
    <m/>
    <x v="0"/>
    <x v="0"/>
    <x v="0"/>
    <s v="No"/>
  </r>
  <r>
    <n v="982"/>
    <x v="144"/>
    <s v="Saturday"/>
    <s v="Same"/>
    <n v="27.28"/>
    <n v="7.72"/>
    <n v="0.28299120234604103"/>
    <n v="5"/>
    <d v="1899-12-30T18:32:00"/>
    <d v="1899-12-30T19:11:00"/>
    <d v="1899-12-30T00:39:00"/>
    <n v="39"/>
    <s v="1756 Prairie Creek Trail"/>
    <m/>
    <x v="0"/>
    <x v="0"/>
    <x v="0"/>
    <s v="No"/>
  </r>
  <r>
    <n v="983"/>
    <x v="144"/>
    <s v="Saturday"/>
    <s v="Same"/>
    <n v="51.64"/>
    <n v="7"/>
    <n v="0.13555383423702555"/>
    <n v="1.5"/>
    <d v="1899-12-30T18:31:00"/>
    <d v="1899-12-30T19:38:00"/>
    <d v="1899-12-30T01:07:00"/>
    <n v="67"/>
    <s v="5275 Town and Country Blvd"/>
    <n v="2424"/>
    <x v="0"/>
    <x v="0"/>
    <x v="1"/>
    <s v="No"/>
  </r>
  <r>
    <n v="984"/>
    <x v="145"/>
    <s v="Sunday"/>
    <s v="Different"/>
    <n v="106.41"/>
    <n v="20"/>
    <n v="0.18795226012592803"/>
    <n v="1.5"/>
    <d v="1899-12-30T17:12:00"/>
    <d v="1899-12-30T18:01:00"/>
    <d v="1899-12-30T00:49:00"/>
    <n v="49"/>
    <s v="5925 Longo Drive"/>
    <m/>
    <x v="3"/>
    <x v="0"/>
    <x v="0"/>
    <s v="No"/>
  </r>
  <r>
    <n v="985"/>
    <x v="145"/>
    <s v="Sunday"/>
    <s v="Same"/>
    <n v="52.93"/>
    <n v="10"/>
    <n v="0.1889287738522577"/>
    <n v="5"/>
    <d v="1899-12-30T17:09:00"/>
    <d v="1899-12-30T18:13:00"/>
    <d v="1899-12-30T01:04:00"/>
    <n v="64"/>
    <s v="6 Walden Court"/>
    <m/>
    <x v="3"/>
    <x v="0"/>
    <x v="0"/>
    <s v="No"/>
  </r>
  <r>
    <n v="986"/>
    <x v="145"/>
    <s v="Sunday"/>
    <s v="Same"/>
    <n v="35.07"/>
    <n v="3"/>
    <n v="8.5543199315654406E-2"/>
    <n v="1.5"/>
    <d v="1899-12-30T18:34:00"/>
    <d v="1899-12-30T19:07:00"/>
    <d v="1899-12-30T00:33:00"/>
    <n v="33"/>
    <s v="7109 Falling Water Court"/>
    <m/>
    <x v="2"/>
    <x v="0"/>
    <x v="0"/>
    <s v="No"/>
  </r>
  <r>
    <n v="987"/>
    <x v="145"/>
    <s v="Sunday"/>
    <s v="Same"/>
    <n v="29.99"/>
    <n v="8.01"/>
    <n v="0.26708902967655884"/>
    <n v="1.5"/>
    <d v="1899-12-30T19:45:00"/>
    <d v="1899-12-30T19:45:00"/>
    <d v="1899-12-30T00:00:00"/>
    <n v="0"/>
    <s v="11 Cyprus Point Court"/>
    <m/>
    <x v="0"/>
    <x v="1"/>
    <x v="0"/>
    <s v="Yes"/>
  </r>
  <r>
    <n v="988"/>
    <x v="145"/>
    <s v="Sunday"/>
    <s v="Same"/>
    <n v="38.92"/>
    <n v="3.08"/>
    <n v="7.9136690647482008E-2"/>
    <n v="1.5"/>
    <d v="1899-12-30T19:17:00"/>
    <d v="1899-12-30T19:52:00"/>
    <d v="1899-12-30T00:35:00"/>
    <n v="35"/>
    <s v="5980 Dustin Trail"/>
    <m/>
    <x v="0"/>
    <x v="0"/>
    <x v="0"/>
    <s v="No"/>
  </r>
  <r>
    <n v="989"/>
    <x v="145"/>
    <s v="Sunday"/>
    <s v="Same"/>
    <n v="16.18"/>
    <n v="3"/>
    <n v="0.18541409147095181"/>
    <n v="1.5"/>
    <d v="1899-12-30T19:26:00"/>
    <d v="1899-12-30T20:00:00"/>
    <d v="1899-12-30T00:34:00"/>
    <n v="34"/>
    <s v="6321 Norwood Drive"/>
    <m/>
    <x v="0"/>
    <x v="0"/>
    <x v="0"/>
    <s v="No"/>
  </r>
  <r>
    <n v="990"/>
    <x v="146"/>
    <s v="Friday"/>
    <s v="Different"/>
    <n v="45.41"/>
    <n v="5"/>
    <n v="0.11010790574763268"/>
    <n v="5"/>
    <d v="1899-12-30T16:51:00"/>
    <d v="1899-12-30T17:33:00"/>
    <d v="1899-12-30T00:42:00"/>
    <n v="42"/>
    <s v="11448 Altamont Drive"/>
    <m/>
    <x v="0"/>
    <x v="0"/>
    <x v="0"/>
    <s v="No"/>
  </r>
  <r>
    <n v="991"/>
    <x v="146"/>
    <s v="Friday"/>
    <s v="Same"/>
    <n v="51.31"/>
    <n v="5"/>
    <n v="9.7446891444162922E-2"/>
    <n v="5"/>
    <d v="1899-12-30T18:30:00"/>
    <d v="1899-12-30T18:30:00"/>
    <d v="1899-12-30T00:00:00"/>
    <n v="0"/>
    <s v="1105 Damsel Caitlyn Drive"/>
    <m/>
    <x v="1"/>
    <x v="0"/>
    <x v="0"/>
    <s v="Yes"/>
  </r>
  <r>
    <n v="992"/>
    <x v="146"/>
    <s v="Friday"/>
    <s v="Same"/>
    <n v="44.6"/>
    <n v="5"/>
    <n v="0.11210762331838564"/>
    <n v="5"/>
    <d v="1899-12-30T18:41:00"/>
    <d v="1899-12-30T19:21:00"/>
    <d v="1899-12-30T00:40:00"/>
    <n v="40"/>
    <s v="12249 Lazio Lane"/>
    <m/>
    <x v="0"/>
    <x v="0"/>
    <x v="0"/>
    <s v="No"/>
  </r>
  <r>
    <n v="993"/>
    <x v="147"/>
    <s v="Sunday"/>
    <s v="Different"/>
    <n v="22.49"/>
    <n v="3"/>
    <n v="0.13339261894175189"/>
    <n v="1.5"/>
    <d v="1899-12-30T17:16:00"/>
    <d v="1899-12-30T18:17:00"/>
    <d v="1899-12-30T01:01:00"/>
    <n v="61"/>
    <s v="5500 Frisco Square Blvd"/>
    <m/>
    <x v="0"/>
    <x v="0"/>
    <x v="3"/>
    <s v="No"/>
  </r>
  <r>
    <n v="994"/>
    <x v="147"/>
    <s v="Sunday"/>
    <s v="Same"/>
    <n v="87.74"/>
    <n v="15.26"/>
    <n v="0.17392295418281287"/>
    <n v="1.5"/>
    <d v="1899-12-30T17:29:00"/>
    <d v="1899-12-30T18:34:00"/>
    <d v="1899-12-30T01:05:00"/>
    <n v="65"/>
    <s v="5722 Ridgeland Drive"/>
    <m/>
    <x v="0"/>
    <x v="0"/>
    <x v="0"/>
    <s v="No"/>
  </r>
  <r>
    <n v="995"/>
    <x v="147"/>
    <s v="Sunday"/>
    <s v="Same"/>
    <n v="46.55"/>
    <n v="9"/>
    <n v="0.1933404940923738"/>
    <n v="1.5"/>
    <d v="1899-12-30T17:35:00"/>
    <d v="1899-12-30T18:45:00"/>
    <d v="1899-12-30T01:10:00"/>
    <n v="70"/>
    <s v="5582 Buena Vista Drive"/>
    <m/>
    <x v="0"/>
    <x v="0"/>
    <x v="0"/>
    <s v="No"/>
  </r>
  <r>
    <n v="996"/>
    <x v="147"/>
    <s v="Sunday"/>
    <s v="Same"/>
    <n v="77.56"/>
    <n v="5"/>
    <n v="6.4466219700876737E-2"/>
    <n v="5"/>
    <d v="1899-12-30T18:56:00"/>
    <d v="1899-12-30T19:32:00"/>
    <d v="1899-12-30T00:36:00"/>
    <n v="36"/>
    <s v="2160 Wilderness Court"/>
    <m/>
    <x v="0"/>
    <x v="0"/>
    <x v="0"/>
    <s v="No"/>
  </r>
  <r>
    <n v="997"/>
    <x v="147"/>
    <s v="Sunday"/>
    <s v="Same"/>
    <n v="23.54"/>
    <n v="4"/>
    <n v="0.16992353440951571"/>
    <n v="5"/>
    <d v="1899-12-30T18:57:00"/>
    <d v="1899-12-30T19:47:00"/>
    <d v="1899-12-30T00:50:00"/>
    <n v="50"/>
    <s v="5594 Beacon Hill Drive"/>
    <m/>
    <x v="0"/>
    <x v="0"/>
    <x v="0"/>
    <s v="No"/>
  </r>
  <r>
    <n v="998"/>
    <x v="147"/>
    <s v="Sunday"/>
    <s v="Same"/>
    <n v="38.1"/>
    <n v="10"/>
    <n v="0.26246719160104987"/>
    <n v="1.5"/>
    <d v="1899-12-30T18:58:00"/>
    <d v="1899-12-30T19:59:00"/>
    <d v="1899-12-30T01:01:00"/>
    <n v="61"/>
    <s v="5652 Monterey Drive"/>
    <m/>
    <x v="0"/>
    <x v="2"/>
    <x v="0"/>
    <s v="No"/>
  </r>
  <r>
    <n v="999"/>
    <x v="147"/>
    <s v="Sunday"/>
    <s v="Same"/>
    <n v="47.52"/>
    <n v="5"/>
    <n v="0.10521885521885521"/>
    <n v="1.5"/>
    <d v="1899-12-30T19:57:00"/>
    <d v="1899-12-30T20:33:00"/>
    <d v="1899-12-30T00:36:00"/>
    <n v="36"/>
    <s v="8369 Stone River Drive"/>
    <m/>
    <x v="0"/>
    <x v="0"/>
    <x v="0"/>
    <s v="No"/>
  </r>
  <r>
    <n v="1000"/>
    <x v="147"/>
    <s v="Sunday"/>
    <s v="Same"/>
    <n v="39.19"/>
    <n v="4"/>
    <n v="0.10206685378923196"/>
    <n v="1.5"/>
    <d v="1899-12-30T20:03:00"/>
    <d v="1899-12-30T20:43:00"/>
    <d v="1899-12-30T00:40:00"/>
    <n v="40"/>
    <s v="7929 Whitehart Street"/>
    <m/>
    <x v="0"/>
    <x v="0"/>
    <x v="0"/>
    <s v="No"/>
  </r>
  <r>
    <n v="1001"/>
    <x v="148"/>
    <s v="Monday"/>
    <s v="Different"/>
    <n v="32.69"/>
    <n v="3.31"/>
    <n v="0.10125420617925972"/>
    <n v="1.5"/>
    <d v="1899-12-30T18:35:00"/>
    <d v="1899-12-30T19:11:00"/>
    <d v="1899-12-30T00:36:00"/>
    <n v="36"/>
    <s v="4631 Pine Valley Drive"/>
    <m/>
    <x v="0"/>
    <x v="0"/>
    <x v="0"/>
    <s v="No"/>
  </r>
  <r>
    <n v="1002"/>
    <x v="148"/>
    <s v="Monday"/>
    <s v="Same"/>
    <n v="29.77"/>
    <n v="5.23"/>
    <n v="0.17568021498152503"/>
    <n v="1.5"/>
    <d v="1899-12-30T18:50:00"/>
    <d v="1899-12-30T19:17:00"/>
    <d v="1899-12-30T00:27:00"/>
    <n v="26.999999999999996"/>
    <s v="4600 Biltmoore Drive"/>
    <m/>
    <x v="0"/>
    <x v="0"/>
    <x v="0"/>
    <s v="No"/>
  </r>
  <r>
    <n v="1003"/>
    <x v="148"/>
    <s v="Monday"/>
    <s v="Same"/>
    <n v="68.09"/>
    <n v="15"/>
    <n v="0.22029666617711852"/>
    <n v="1.5"/>
    <d v="1899-12-30T19:47:00"/>
    <d v="1899-12-30T20:24:00"/>
    <d v="1899-12-30T00:37:00"/>
    <n v="37"/>
    <s v="5318 Cattail Court"/>
    <m/>
    <x v="0"/>
    <x v="2"/>
    <x v="0"/>
    <s v="No"/>
  </r>
  <r>
    <n v="1004"/>
    <x v="148"/>
    <s v="Monday"/>
    <s v="Same"/>
    <n v="70.69"/>
    <n v="19.309999999999999"/>
    <n v="0.27316452114867734"/>
    <n v="1.5"/>
    <d v="1899-12-30T19:48:00"/>
    <d v="1899-12-30T20:32:00"/>
    <d v="1899-12-30T00:44:00"/>
    <n v="44"/>
    <s v="6142 Cove Creek Lane"/>
    <m/>
    <x v="0"/>
    <x v="2"/>
    <x v="0"/>
    <s v="No"/>
  </r>
  <r>
    <n v="1005"/>
    <x v="148"/>
    <s v="Monday"/>
    <s v="Same"/>
    <n v="33.83"/>
    <n v="26.17"/>
    <n v="0.7735737511084837"/>
    <n v="1.5"/>
    <d v="1899-12-30T20:14:00"/>
    <d v="1899-12-30T20:58:00"/>
    <d v="1899-12-30T00:44:00"/>
    <n v="44"/>
    <s v="2356 Chelsea Drive"/>
    <m/>
    <x v="0"/>
    <x v="0"/>
    <x v="0"/>
    <s v="No"/>
  </r>
  <r>
    <n v="1006"/>
    <x v="148"/>
    <s v="Monday"/>
    <s v="Same"/>
    <n v="20.239999999999998"/>
    <n v="4.76"/>
    <n v="0.23517786561264822"/>
    <n v="1.5"/>
    <d v="1899-12-30T20:29:00"/>
    <d v="1899-12-30T21:10:00"/>
    <d v="1899-12-30T00:41:00"/>
    <n v="41"/>
    <s v="7169 Pecan Chase Lane"/>
    <m/>
    <x v="0"/>
    <x v="0"/>
    <x v="0"/>
    <s v="No"/>
  </r>
  <r>
    <n v="1007"/>
    <x v="148"/>
    <s v="Monday"/>
    <s v="Same"/>
    <n v="16.18"/>
    <n v="4"/>
    <n v="0.24721878862793573"/>
    <n v="1.5"/>
    <d v="1899-12-30T21:15:00"/>
    <d v="1899-12-30T21:49:00"/>
    <d v="1899-12-30T00:34:00"/>
    <n v="34"/>
    <s v="6321 Norwood Drive"/>
    <m/>
    <x v="0"/>
    <x v="0"/>
    <x v="0"/>
    <s v="No"/>
  </r>
  <r>
    <n v="1008"/>
    <x v="148"/>
    <s v="Monday"/>
    <s v="Same"/>
    <n v="28.09"/>
    <n v="6"/>
    <n v="0.21359914560341758"/>
    <n v="5"/>
    <d v="1899-12-30T21:24:00"/>
    <d v="1899-12-30T22:08:00"/>
    <d v="1899-12-30T00:44:00"/>
    <n v="44"/>
    <s v="9705 Royal Lytham Drive"/>
    <m/>
    <x v="2"/>
    <x v="0"/>
    <x v="0"/>
    <s v="No"/>
  </r>
  <r>
    <n v="1009"/>
    <x v="149"/>
    <s v="Friday"/>
    <s v="Different"/>
    <n v="51.09"/>
    <n v="8"/>
    <n v="0.15658641612840085"/>
    <n v="1.5"/>
    <d v="1899-12-30T17:44:00"/>
    <d v="1899-12-30T18:29:00"/>
    <d v="1899-12-30T00:45:00"/>
    <n v="45"/>
    <s v="5225 Town and Country Blvd"/>
    <n v="308"/>
    <x v="0"/>
    <x v="0"/>
    <x v="1"/>
    <s v="No"/>
  </r>
  <r>
    <n v="1010"/>
    <x v="149"/>
    <s v="Friday"/>
    <s v="Same"/>
    <n v="36.479999999999997"/>
    <n v="8"/>
    <n v="0.2192982456140351"/>
    <n v="5"/>
    <d v="1899-12-30T17:44:00"/>
    <d v="1899-12-30T18:45:00"/>
    <d v="1899-12-30T01:01:00"/>
    <n v="61"/>
    <s v="2054 Kennedy Drive"/>
    <m/>
    <x v="0"/>
    <x v="5"/>
    <x v="0"/>
    <s v="No"/>
  </r>
  <r>
    <n v="1011"/>
    <x v="149"/>
    <s v="Friday"/>
    <s v="Same"/>
    <n v="29.66"/>
    <n v="5"/>
    <n v="0.16857720836142953"/>
    <n v="5"/>
    <d v="1899-12-30T17:49:00"/>
    <d v="1899-12-30T18:55:00"/>
    <d v="1899-12-30T01:06:00"/>
    <n v="66"/>
    <s v="4580 Twisting Trail"/>
    <m/>
    <x v="0"/>
    <x v="0"/>
    <x v="0"/>
    <s v="No"/>
  </r>
  <r>
    <n v="1012"/>
    <x v="149"/>
    <s v="Friday"/>
    <s v="Same"/>
    <n v="46.71"/>
    <n v="5"/>
    <n v="0.10704345964461572"/>
    <n v="5"/>
    <d v="1899-12-30T18:50:00"/>
    <d v="1899-12-30T18:50:00"/>
    <d v="1899-12-30T00:00:00"/>
    <n v="0"/>
    <s v="3923 Harbor Drive"/>
    <m/>
    <x v="3"/>
    <x v="0"/>
    <x v="0"/>
    <s v="No"/>
  </r>
  <r>
    <n v="1013"/>
    <x v="149"/>
    <s v="Friday"/>
    <s v="Same"/>
    <n v="55.21"/>
    <n v="19"/>
    <n v="0.34414055424741896"/>
    <n v="1.5"/>
    <d v="1899-12-30T18:59:00"/>
    <d v="1899-12-30T19:50:00"/>
    <d v="1899-12-30T00:51:00"/>
    <n v="51"/>
    <s v="6805 Lebanon Road"/>
    <n v="1112"/>
    <x v="0"/>
    <x v="0"/>
    <x v="1"/>
    <s v="No"/>
  </r>
  <r>
    <n v="1014"/>
    <x v="149"/>
    <s v="Friday"/>
    <s v="Same"/>
    <n v="66.739999999999995"/>
    <n v="12"/>
    <n v="0.17980221756068326"/>
    <n v="1.5"/>
    <d v="1899-12-30T19:13:00"/>
    <d v="1899-12-30T20:07:00"/>
    <d v="1899-12-30T00:54:00"/>
    <n v="53.999999999999993"/>
    <s v="1052 Stampede Drive"/>
    <m/>
    <x v="0"/>
    <x v="0"/>
    <x v="0"/>
    <s v="No"/>
  </r>
  <r>
    <n v="1015"/>
    <x v="150"/>
    <s v="Saturday"/>
    <s v="Different"/>
    <n v="34.32"/>
    <n v="8"/>
    <n v="0.23310023310023309"/>
    <n v="1.5"/>
    <d v="1899-12-30T17:11:00"/>
    <d v="1899-12-30T17:45:00"/>
    <d v="1899-12-30T00:34:00"/>
    <n v="34"/>
    <s v="4526 Oak Shores Drive"/>
    <m/>
    <x v="2"/>
    <x v="0"/>
    <x v="0"/>
    <s v="No"/>
  </r>
  <r>
    <n v="1016"/>
    <x v="150"/>
    <s v="Saturday"/>
    <s v="Same"/>
    <n v="52.12"/>
    <n v="3"/>
    <n v="5.7559478127398311E-2"/>
    <n v="1.5"/>
    <d v="1899-12-30T18:48:00"/>
    <d v="1899-12-30T19:21:00"/>
    <d v="1899-12-30T00:33:00"/>
    <n v="33"/>
    <s v="3112 Vidalia Lane"/>
    <m/>
    <x v="2"/>
    <x v="0"/>
    <x v="0"/>
    <s v="No"/>
  </r>
  <r>
    <n v="1017"/>
    <x v="150"/>
    <s v="Saturday"/>
    <s v="Same"/>
    <n v="18.399999999999999"/>
    <n v="5"/>
    <n v="0.27173913043478265"/>
    <n v="1.5"/>
    <d v="1899-12-30T18:52:00"/>
    <d v="1899-12-30T19:46:00"/>
    <d v="1899-12-30T00:54:00"/>
    <n v="53.999999999999993"/>
    <s v="5761 Robbie Road"/>
    <n v="3304"/>
    <x v="2"/>
    <x v="0"/>
    <x v="1"/>
    <s v="No"/>
  </r>
  <r>
    <n v="1018"/>
    <x v="151"/>
    <s v="Sunday"/>
    <s v="Different"/>
    <n v="116.21"/>
    <n v="18"/>
    <n v="0.15489200585147578"/>
    <n v="1.5"/>
    <d v="1899-12-30T18:00:00"/>
    <d v="1899-12-30T18:35:00"/>
    <d v="1899-12-30T00:35:00"/>
    <n v="35"/>
    <s v="10700 Tree Shadow Lane"/>
    <m/>
    <x v="0"/>
    <x v="0"/>
    <x v="0"/>
    <s v="No"/>
  </r>
  <r>
    <n v="1019"/>
    <x v="151"/>
    <s v="Sunday"/>
    <s v="Same"/>
    <n v="65.87"/>
    <n v="15"/>
    <n v="0.22772126916654015"/>
    <n v="1.5"/>
    <d v="1899-12-30T19:05:00"/>
    <d v="1899-12-30T19:32:00"/>
    <d v="1899-12-30T00:27:00"/>
    <n v="26.999999999999996"/>
    <s v="7 Post N Paddock "/>
    <m/>
    <x v="0"/>
    <x v="0"/>
    <x v="0"/>
    <s v="No"/>
  </r>
  <r>
    <n v="1020"/>
    <x v="151"/>
    <s v="Sunday"/>
    <s v="Same"/>
    <n v="21.65"/>
    <n v="4"/>
    <n v="0.18475750577367206"/>
    <n v="1.5"/>
    <d v="1899-12-30T19:46:00"/>
    <d v="1899-12-30T20:22:00"/>
    <d v="1899-12-30T00:36:00"/>
    <n v="36"/>
    <s v="7511 Wright Drive"/>
    <m/>
    <x v="0"/>
    <x v="0"/>
    <x v="0"/>
    <s v="No"/>
  </r>
  <r>
    <n v="1021"/>
    <x v="151"/>
    <s v="Sunday"/>
    <s v="Same"/>
    <n v="39.51"/>
    <n v="6"/>
    <n v="0.15186028853454822"/>
    <n v="1.5"/>
    <d v="1899-12-30T20:34:00"/>
    <d v="1899-12-30T21:07:00"/>
    <d v="1899-12-30T00:33:00"/>
    <n v="33"/>
    <s v="8400 Hickory Street"/>
    <n v="4402"/>
    <x v="0"/>
    <x v="0"/>
    <x v="1"/>
    <s v="No"/>
  </r>
  <r>
    <n v="1022"/>
    <x v="152"/>
    <s v="Friday"/>
    <s v="Different"/>
    <n v="42.06"/>
    <n v="5"/>
    <n v="0.11887779362815025"/>
    <n v="1.5"/>
    <d v="1899-12-30T16:55:00"/>
    <d v="1899-12-30T17:27:00"/>
    <d v="1899-12-30T00:32:00"/>
    <n v="32"/>
    <s v="7606 Cordova Drive"/>
    <m/>
    <x v="0"/>
    <x v="0"/>
    <x v="0"/>
    <s v="No"/>
  </r>
  <r>
    <n v="1023"/>
    <x v="152"/>
    <s v="Friday"/>
    <s v="Same"/>
    <n v="55.15"/>
    <n v="5"/>
    <n v="9.0661831368993653E-2"/>
    <n v="1.5"/>
    <d v="1899-12-30T16:56:00"/>
    <d v="1899-12-30T17:37:00"/>
    <d v="1899-12-30T00:41:00"/>
    <n v="41"/>
    <s v="10800 Dry Creek Lane"/>
    <m/>
    <x v="0"/>
    <x v="0"/>
    <x v="0"/>
    <s v="No"/>
  </r>
  <r>
    <n v="1024"/>
    <x v="152"/>
    <s v="Friday"/>
    <s v="Same"/>
    <n v="71.72"/>
    <n v="9"/>
    <n v="0.12548800892359174"/>
    <n v="1.5"/>
    <d v="1899-12-30T17:40:00"/>
    <d v="1899-12-30T18:35:00"/>
    <d v="1899-12-30T00:55:00"/>
    <n v="54.999999999999993"/>
    <s v="9761 Bell Rock Road"/>
    <m/>
    <x v="0"/>
    <x v="0"/>
    <x v="0"/>
    <s v="No"/>
  </r>
  <r>
    <n v="1025"/>
    <x v="152"/>
    <s v="Friday"/>
    <s v="Same"/>
    <n v="32.479999999999997"/>
    <n v="8"/>
    <n v="0.24630541871921185"/>
    <n v="1.5"/>
    <d v="1899-12-30T17:40:00"/>
    <d v="1899-12-30T18:22:00"/>
    <d v="1899-12-30T00:42:00"/>
    <n v="42"/>
    <s v="2875 Parkwood Blvd"/>
    <n v="308"/>
    <x v="0"/>
    <x v="0"/>
    <x v="2"/>
    <s v="No"/>
  </r>
  <r>
    <n v="1026"/>
    <x v="152"/>
    <s v="Friday"/>
    <s v="Same"/>
    <n v="27.82"/>
    <n v="4.17"/>
    <n v="0.1498921639108555"/>
    <n v="1.5"/>
    <d v="1899-12-30T17:44:00"/>
    <d v="1899-12-30T18:43:00"/>
    <d v="1899-12-30T00:59:00"/>
    <n v="59"/>
    <s v="11816 Woodland Way"/>
    <m/>
    <x v="0"/>
    <x v="0"/>
    <x v="0"/>
    <s v="No"/>
  </r>
  <r>
    <n v="1027"/>
    <x v="152"/>
    <s v="Friday"/>
    <s v="Same"/>
    <n v="57.59"/>
    <n v="5"/>
    <n v="8.6820628581350923E-2"/>
    <n v="5"/>
    <d v="1899-12-30T17:59:00"/>
    <d v="1899-12-30T18:56:00"/>
    <d v="1899-12-30T00:57:00"/>
    <n v="57"/>
    <s v="11042 Abercrombie Trail"/>
    <m/>
    <x v="0"/>
    <x v="0"/>
    <x v="0"/>
    <s v="No"/>
  </r>
  <r>
    <n v="1028"/>
    <x v="152"/>
    <s v="Friday"/>
    <s v="Same"/>
    <n v="67.17"/>
    <n v="10"/>
    <n v="0.14887598630340926"/>
    <n v="1.5"/>
    <d v="1899-12-30T19:05:00"/>
    <d v="1899-12-30T19:50:00"/>
    <d v="1899-12-30T00:45:00"/>
    <n v="45"/>
    <s v="3828 Bonita Drive"/>
    <m/>
    <x v="2"/>
    <x v="0"/>
    <x v="0"/>
    <s v="No"/>
  </r>
  <r>
    <n v="1029"/>
    <x v="152"/>
    <s v="Friday"/>
    <s v="Same"/>
    <n v="44.92"/>
    <n v="10"/>
    <n v="0.22261798753339268"/>
    <n v="5"/>
    <d v="1899-12-30T19:10:00"/>
    <d v="1899-12-30T20:00:00"/>
    <d v="1899-12-30T00:50:00"/>
    <n v="50"/>
    <s v="8105 Alderwood Drive"/>
    <m/>
    <x v="2"/>
    <x v="0"/>
    <x v="0"/>
    <s v="No"/>
  </r>
  <r>
    <n v="1030"/>
    <x v="152"/>
    <s v="Friday"/>
    <s v="Same"/>
    <n v="28.36"/>
    <n v="6"/>
    <n v="0.21156558533145275"/>
    <n v="5"/>
    <d v="1899-12-30T20:03:00"/>
    <d v="1899-12-30T20:42:00"/>
    <d v="1899-12-30T00:39:00"/>
    <n v="39"/>
    <s v="2490 Pritchett Drive"/>
    <m/>
    <x v="0"/>
    <x v="0"/>
    <x v="0"/>
    <s v="No"/>
  </r>
  <r>
    <n v="1031"/>
    <x v="152"/>
    <s v="Friday"/>
    <s v="Same"/>
    <n v="27.01"/>
    <n v="5"/>
    <n v="0.18511662347278784"/>
    <n v="1.5"/>
    <d v="1899-12-30T21:25:00"/>
    <d v="1899-12-30T21:49:00"/>
    <d v="1899-12-30T00:24:00"/>
    <n v="24"/>
    <s v="3501 Estacado Lane"/>
    <m/>
    <x v="2"/>
    <x v="0"/>
    <x v="0"/>
    <s v="No"/>
  </r>
  <r>
    <n v="1032"/>
    <x v="153"/>
    <s v="Saturday"/>
    <s v="Different"/>
    <n v="68.63"/>
    <n v="12"/>
    <n v="0.17485064840448786"/>
    <n v="1.5"/>
    <d v="1899-12-30T17:44:00"/>
    <d v="1899-12-30T18:14:00"/>
    <d v="1899-12-30T00:30:00"/>
    <n v="30"/>
    <s v="8035 Oak Point Drive"/>
    <m/>
    <x v="0"/>
    <x v="0"/>
    <x v="0"/>
    <s v="No"/>
  </r>
  <r>
    <n v="1033"/>
    <x v="154"/>
    <s v="Sunday"/>
    <s v="Different"/>
    <n v="23.22"/>
    <n v="5"/>
    <n v="0.2153316106804479"/>
    <n v="1.5"/>
    <d v="1899-12-30T11:49:00"/>
    <d v="1899-12-30T12:18:00"/>
    <d v="1899-12-30T00:29:00"/>
    <n v="29.000000000000004"/>
    <s v="11341 Creekwood Drive"/>
    <m/>
    <x v="0"/>
    <x v="0"/>
    <x v="0"/>
    <s v="No"/>
  </r>
  <r>
    <n v="1034"/>
    <x v="154"/>
    <s v="Sunday"/>
    <s v="Same"/>
    <n v="46.49"/>
    <n v="10"/>
    <n v="0.21510002151000215"/>
    <n v="1.5"/>
    <d v="1899-12-30T12:54:00"/>
    <d v="1899-12-30T13:21:00"/>
    <d v="1899-12-30T00:27:00"/>
    <n v="26.999999999999996"/>
    <s v="5652 Monterey Drive"/>
    <m/>
    <x v="0"/>
    <x v="2"/>
    <x v="0"/>
    <s v="No"/>
  </r>
  <r>
    <n v="1035"/>
    <x v="154"/>
    <s v="Sunday"/>
    <s v="Same"/>
    <n v="20.57"/>
    <n v="5.43"/>
    <n v="0.26397666504618372"/>
    <n v="1.5"/>
    <d v="1899-12-30T13:19:00"/>
    <d v="1899-12-30T13:59:00"/>
    <d v="1899-12-30T00:40:00"/>
    <n v="40"/>
    <s v="5402 Quail Run Drive"/>
    <m/>
    <x v="0"/>
    <x v="2"/>
    <x v="0"/>
    <s v="No"/>
  </r>
  <r>
    <n v="1036"/>
    <x v="154"/>
    <s v="Sunday"/>
    <s v="Same"/>
    <n v="35.07"/>
    <n v="7"/>
    <n v="0.19960079840319361"/>
    <n v="1.5"/>
    <d v="1899-12-30T13:32:00"/>
    <d v="1899-12-30T14:04:00"/>
    <d v="1899-12-30T00:32:00"/>
    <n v="32"/>
    <s v="5942 Haley Way"/>
    <m/>
    <x v="0"/>
    <x v="2"/>
    <x v="0"/>
    <s v="No"/>
  </r>
  <r>
    <n v="1037"/>
    <x v="154"/>
    <s v="Sunday"/>
    <s v="Same"/>
    <n v="46.44"/>
    <n v="5"/>
    <n v="0.10766580534022395"/>
    <n v="1.5"/>
    <d v="1899-12-30T13:13:00"/>
    <d v="1899-12-30T14:12:00"/>
    <d v="1899-12-30T00:59:00"/>
    <n v="59"/>
    <s v="4999 Stillwater Trail"/>
    <m/>
    <x v="0"/>
    <x v="2"/>
    <x v="0"/>
    <s v="No"/>
  </r>
  <r>
    <n v="1038"/>
    <x v="154"/>
    <s v="Sunday"/>
    <s v="Same"/>
    <n v="38.92"/>
    <n v="8"/>
    <n v="0.20554984583761562"/>
    <n v="1.5"/>
    <d v="1899-12-30T13:36:00"/>
    <d v="1899-12-30T14:28:00"/>
    <d v="1899-12-30T00:52:00"/>
    <n v="52"/>
    <s v="6101 Windhaven Parkway"/>
    <n v="150"/>
    <x v="2"/>
    <x v="0"/>
    <x v="3"/>
    <s v="No"/>
  </r>
  <r>
    <n v="1039"/>
    <x v="154"/>
    <s v="Sunday"/>
    <s v="Same"/>
    <n v="17.54"/>
    <n v="4.46"/>
    <n v="0.25427594070695553"/>
    <n v="1.5"/>
    <d v="1899-12-30T13:51:00"/>
    <d v="1899-12-30T14:46:00"/>
    <d v="1899-12-30T00:55:00"/>
    <n v="54.999999999999993"/>
    <s v="5745 Bozeman Drive"/>
    <n v="8107"/>
    <x v="2"/>
    <x v="0"/>
    <x v="1"/>
    <s v="No"/>
  </r>
  <r>
    <n v="1040"/>
    <x v="154"/>
    <s v="Sunday"/>
    <s v="Same"/>
    <n v="54.83"/>
    <n v="4"/>
    <n v="7.2952763085901887E-2"/>
    <n v="1.5"/>
    <d v="1899-12-30T14:59:00"/>
    <d v="1899-12-30T15:24:00"/>
    <d v="1899-12-30T00:25:00"/>
    <n v="25"/>
    <s v="4592 Kentucky Drive"/>
    <m/>
    <x v="2"/>
    <x v="0"/>
    <x v="0"/>
    <s v="No"/>
  </r>
  <r>
    <n v="1041"/>
    <x v="154"/>
    <s v="Sunday"/>
    <s v="Same"/>
    <n v="26.74"/>
    <n v="5"/>
    <n v="0.18698578908002994"/>
    <n v="1.5"/>
    <d v="1899-12-30T16:13:00"/>
    <d v="1899-12-30T16:33:00"/>
    <d v="1899-12-30T00:20:00"/>
    <n v="20"/>
    <s v="5701 Scruggs Way"/>
    <n v="9305"/>
    <x v="2"/>
    <x v="0"/>
    <x v="1"/>
    <s v="No"/>
  </r>
  <r>
    <n v="1042"/>
    <x v="154"/>
    <s v="Sunday"/>
    <s v="Same"/>
    <n v="52.12"/>
    <n v="7"/>
    <n v="0.1343054489639294"/>
    <n v="1.5"/>
    <d v="1899-12-30T17:10:00"/>
    <d v="1899-12-30T17:40:00"/>
    <d v="1899-12-30T00:30:00"/>
    <n v="30"/>
    <s v="4008 Carmichael Drive"/>
    <m/>
    <x v="2"/>
    <x v="0"/>
    <x v="0"/>
    <s v="No"/>
  </r>
  <r>
    <n v="1043"/>
    <x v="154"/>
    <s v="Sunday"/>
    <s v="Same"/>
    <n v="18.350000000000001"/>
    <n v="5"/>
    <n v="0.27247956403269752"/>
    <n v="1.5"/>
    <d v="1899-12-30T17:13:00"/>
    <d v="1899-12-30T17:53:00"/>
    <d v="1899-12-30T00:40:00"/>
    <n v="40"/>
    <s v="6400 Windcrest Drive"/>
    <n v="1114"/>
    <x v="2"/>
    <x v="0"/>
    <x v="1"/>
    <s v="No"/>
  </r>
  <r>
    <n v="1044"/>
    <x v="154"/>
    <s v="Sunday"/>
    <s v="Same"/>
    <n v="111.5"/>
    <n v="25"/>
    <n v="0.22421524663677131"/>
    <n v="1.5"/>
    <d v="1899-12-30T17:54:00"/>
    <d v="1899-12-30T18:40:00"/>
    <d v="1899-12-30T00:46:00"/>
    <n v="46.000000000000007"/>
    <s v="5881 Arminta Avenue"/>
    <m/>
    <x v="0"/>
    <x v="2"/>
    <x v="0"/>
    <s v="No"/>
  </r>
  <r>
    <n v="1045"/>
    <x v="154"/>
    <s v="Sunday"/>
    <s v="Same"/>
    <n v="22.41"/>
    <n v="5"/>
    <n v="0.22311468094600626"/>
    <n v="1.5"/>
    <d v="1899-12-30T18:08:00"/>
    <d v="1899-12-30T18:45:00"/>
    <d v="1899-12-30T00:37:00"/>
    <n v="37"/>
    <s v="5101 Oak Knoll Lane"/>
    <m/>
    <x v="0"/>
    <x v="2"/>
    <x v="0"/>
    <s v="No"/>
  </r>
  <r>
    <n v="1046"/>
    <x v="154"/>
    <s v="Sunday"/>
    <s v="Same"/>
    <n v="19.97"/>
    <n v="4"/>
    <n v="0.20030045067601404"/>
    <n v="5"/>
    <d v="1899-12-30T18:11:00"/>
    <d v="1899-12-30T19:00:00"/>
    <d v="1899-12-30T00:49:00"/>
    <n v="49"/>
    <s v="595 Kimblewick Drive"/>
    <m/>
    <x v="0"/>
    <x v="0"/>
    <x v="0"/>
    <s v="No"/>
  </r>
  <r>
    <n v="1047"/>
    <x v="155"/>
    <s v="Saturday"/>
    <s v="Different"/>
    <n v="18.670000000000002"/>
    <n v="5"/>
    <n v="0.26780931976432776"/>
    <n v="1.5"/>
    <d v="1899-12-30T17:32:00"/>
    <d v="1899-12-30T18:03:00"/>
    <d v="1899-12-30T00:31:00"/>
    <n v="31.000000000000004"/>
    <s v="3150 Avenue of the Stars"/>
    <n v="2259"/>
    <x v="0"/>
    <x v="0"/>
    <x v="1"/>
    <s v="No"/>
  </r>
  <r>
    <n v="1048"/>
    <x v="155"/>
    <s v="Saturday"/>
    <s v="Same"/>
    <n v="47.52"/>
    <n v="5"/>
    <n v="0.10521885521885521"/>
    <n v="1.5"/>
    <d v="1899-12-30T18:40:00"/>
    <d v="1899-12-30T19:15:00"/>
    <d v="1899-12-30T00:35:00"/>
    <n v="35"/>
    <s v="5652 Perrin Street"/>
    <m/>
    <x v="3"/>
    <x v="0"/>
    <x v="0"/>
    <s v="No"/>
  </r>
  <r>
    <n v="1049"/>
    <x v="155"/>
    <s v="Saturday"/>
    <s v="Same"/>
    <n v="34.86"/>
    <n v="4"/>
    <n v="0.11474469305794607"/>
    <n v="1.5"/>
    <d v="1899-12-30T19:34:00"/>
    <d v="1899-12-30T20:04:00"/>
    <d v="1899-12-30T00:30:00"/>
    <n v="30"/>
    <s v="7008 Grand Hollow Drive"/>
    <m/>
    <x v="2"/>
    <x v="0"/>
    <x v="0"/>
    <s v="No"/>
  </r>
  <r>
    <n v="1050"/>
    <x v="155"/>
    <s v="Saturday"/>
    <s v="Same"/>
    <n v="58.08"/>
    <n v="5"/>
    <n v="8.6088154269972461E-2"/>
    <n v="1.5"/>
    <d v="1899-12-30T19:54:00"/>
    <d v="1899-12-30T20:42:00"/>
    <d v="1899-12-30T00:48:00"/>
    <n v="48"/>
    <s v="7600 Olive Branch Court"/>
    <m/>
    <x v="2"/>
    <x v="0"/>
    <x v="0"/>
    <s v="No"/>
  </r>
  <r>
    <n v="1051"/>
    <x v="156"/>
    <s v="Sunday"/>
    <s v="Different"/>
    <n v="34.32"/>
    <n v="6"/>
    <n v="0.17482517482517482"/>
    <n v="1.5"/>
    <d v="1899-12-30T17:15:00"/>
    <d v="1899-12-30T17:45:00"/>
    <d v="1899-12-30T00:30:00"/>
    <n v="30"/>
    <s v="5761 Robbie Road"/>
    <n v="3125"/>
    <x v="2"/>
    <x v="0"/>
    <x v="1"/>
    <s v="No"/>
  </r>
  <r>
    <n v="1052"/>
    <x v="156"/>
    <s v="Sunday"/>
    <s v="Same"/>
    <n v="20.78"/>
    <n v="2"/>
    <n v="9.6246390760346481E-2"/>
    <n v="1.5"/>
    <d v="1899-12-30T18:22:00"/>
    <d v="1899-12-30T18:54:00"/>
    <d v="1899-12-30T00:32:00"/>
    <n v="32"/>
    <s v="6834 Massa Lane"/>
    <m/>
    <x v="0"/>
    <x v="0"/>
    <x v="0"/>
    <s v="No"/>
  </r>
  <r>
    <n v="1053"/>
    <x v="156"/>
    <s v="Sunday"/>
    <s v="Same"/>
    <n v="31.83"/>
    <n v="6"/>
    <n v="0.18850141376060323"/>
    <n v="5"/>
    <d v="1899-12-30T18:26:00"/>
    <d v="1899-12-30T19:05:00"/>
    <d v="1899-12-30T00:39:00"/>
    <n v="39"/>
    <s v="4185 Syndey Drive"/>
    <m/>
    <x v="0"/>
    <x v="0"/>
    <x v="0"/>
    <s v="No"/>
  </r>
  <r>
    <n v="1054"/>
    <x v="156"/>
    <s v="Sunday"/>
    <s v="Same"/>
    <n v="33.18"/>
    <n v="7"/>
    <n v="0.2109704641350211"/>
    <n v="1.5"/>
    <d v="1899-12-30T19:14:00"/>
    <d v="1899-12-30T19:48:00"/>
    <d v="1899-12-30T00:34:00"/>
    <n v="34"/>
    <s v="5001 Whitestone Lane"/>
    <m/>
    <x v="2"/>
    <x v="0"/>
    <x v="0"/>
    <s v="No"/>
  </r>
  <r>
    <n v="1055"/>
    <x v="157"/>
    <s v="Friday"/>
    <s v="Different"/>
    <n v="59.65"/>
    <n v="10"/>
    <n v="0.16764459346186086"/>
    <n v="1.5"/>
    <d v="1899-12-30T17:45:00"/>
    <d v="1899-12-30T18:13:00"/>
    <d v="1899-12-30T00:28:00"/>
    <n v="28"/>
    <s v="6645 Whispering Woods Court"/>
    <m/>
    <x v="2"/>
    <x v="0"/>
    <x v="0"/>
    <s v="No"/>
  </r>
  <r>
    <n v="1056"/>
    <x v="157"/>
    <s v="Friday"/>
    <s v="Same"/>
    <n v="27.55"/>
    <n v="15.45"/>
    <n v="0.56079854809437379"/>
    <n v="5"/>
    <d v="1899-12-30T18:45:00"/>
    <d v="1899-12-30T19:13:00"/>
    <d v="1899-12-30T00:28:00"/>
    <n v="28"/>
    <s v="8061 Hillside Drive"/>
    <m/>
    <x v="0"/>
    <x v="0"/>
    <x v="0"/>
    <s v="No"/>
  </r>
  <r>
    <n v="1057"/>
    <x v="157"/>
    <s v="Friday"/>
    <s v="Same"/>
    <n v="47.25"/>
    <n v="5"/>
    <n v="0.10582010582010581"/>
    <n v="1.5"/>
    <d v="1899-12-30T19:21:00"/>
    <d v="1899-12-30T19:55:00"/>
    <d v="1899-12-30T00:34:00"/>
    <n v="34"/>
    <s v="7600 John Q Hammons Blvd"/>
    <n v="825"/>
    <x v="0"/>
    <x v="0"/>
    <x v="2"/>
    <s v="No"/>
  </r>
  <r>
    <n v="1058"/>
    <x v="157"/>
    <s v="Friday"/>
    <s v="Same"/>
    <n v="49.74"/>
    <n v="7"/>
    <n v="0.14073180538801769"/>
    <n v="5"/>
    <d v="1899-12-30T19:25:00"/>
    <d v="1899-12-30T20:17:00"/>
    <d v="1899-12-30T00:52:00"/>
    <n v="52"/>
    <s v="11940 Bamberg Lane"/>
    <m/>
    <x v="0"/>
    <x v="0"/>
    <x v="0"/>
    <s v="No"/>
  </r>
  <r>
    <n v="1059"/>
    <x v="157"/>
    <s v="Friday"/>
    <s v="Same"/>
    <n v="37.35"/>
    <n v="7.65"/>
    <n v="0.20481927710843373"/>
    <n v="5"/>
    <d v="1899-12-30T20:43:00"/>
    <d v="1899-12-30T21:20:00"/>
    <d v="1899-12-30T00:37:00"/>
    <n v="37"/>
    <s v="9305 Dark Forest Lane"/>
    <m/>
    <x v="2"/>
    <x v="0"/>
    <x v="0"/>
    <s v="No"/>
  </r>
  <r>
    <n v="1060"/>
    <x v="158"/>
    <s v="Saturday"/>
    <s v="Different"/>
    <n v="30.26"/>
    <n v="9.74"/>
    <n v="0.32187706543291472"/>
    <n v="1.5"/>
    <d v="1899-12-30T17:18:00"/>
    <d v="1899-12-30T17:41:00"/>
    <d v="1899-12-30T00:23:00"/>
    <n v="23.000000000000004"/>
    <s v="6821 Labelle Court"/>
    <m/>
    <x v="2"/>
    <x v="0"/>
    <x v="0"/>
    <s v="No"/>
  </r>
  <r>
    <n v="1061"/>
    <x v="158"/>
    <s v="Saturday"/>
    <s v="Same"/>
    <n v="21.05"/>
    <n v="2"/>
    <n v="9.5011876484560567E-2"/>
    <n v="5"/>
    <d v="1899-12-30T18:00:00"/>
    <d v="1899-12-30T18:20:00"/>
    <d v="1899-12-30T00:20:00"/>
    <n v="20"/>
    <s v="2516 Timber Cove Lane"/>
    <m/>
    <x v="2"/>
    <x v="0"/>
    <x v="0"/>
    <s v="No"/>
  </r>
  <r>
    <n v="1062"/>
    <x v="158"/>
    <s v="Saturday"/>
    <s v="Same"/>
    <n v="33.020000000000003"/>
    <n v="8.98"/>
    <n v="0.27195639006662625"/>
    <n v="1.5"/>
    <d v="1899-12-30T19:13:00"/>
    <d v="1899-12-30T19:42:00"/>
    <d v="1899-12-30T00:29:00"/>
    <n v="29.000000000000004"/>
    <s v="3312 Westwind Drive"/>
    <m/>
    <x v="2"/>
    <x v="0"/>
    <x v="0"/>
    <s v="No"/>
  </r>
  <r>
    <n v="1063"/>
    <x v="158"/>
    <s v="Saturday"/>
    <s v="Same"/>
    <n v="54.88"/>
    <n v="9.1199999999999992"/>
    <n v="0.16618075801749269"/>
    <n v="5"/>
    <d v="1899-12-30T19:49:00"/>
    <d v="1899-12-30T20:55:00"/>
    <d v="1899-12-30T01:06:00"/>
    <n v="66"/>
    <s v="9524 Southern Hills Drive"/>
    <m/>
    <x v="2"/>
    <x v="1"/>
    <x v="0"/>
    <s v="No"/>
  </r>
  <r>
    <n v="1064"/>
    <x v="159"/>
    <s v="Sunday"/>
    <s v="Different"/>
    <n v="49.09"/>
    <n v="4"/>
    <n v="8.1482990425748622E-2"/>
    <n v="1.5"/>
    <d v="1899-12-30T17:09:00"/>
    <d v="1899-12-30T17:37:00"/>
    <d v="1899-12-30T00:28:00"/>
    <n v="28"/>
    <s v="9399 Wade Blvd."/>
    <n v="8304"/>
    <x v="0"/>
    <x v="0"/>
    <x v="1"/>
    <s v="No"/>
  </r>
  <r>
    <n v="1065"/>
    <x v="159"/>
    <s v="Sunday"/>
    <s v="Same"/>
    <n v="23.76"/>
    <n v="6.24"/>
    <n v="0.2626262626262626"/>
    <n v="1.5"/>
    <d v="1899-12-30T17:48:00"/>
    <d v="1899-12-30T18:13:00"/>
    <d v="1899-12-30T00:25:00"/>
    <n v="25"/>
    <s v="11105 Promise Land Drive"/>
    <m/>
    <x v="0"/>
    <x v="0"/>
    <x v="0"/>
    <s v="No"/>
  </r>
  <r>
    <n v="1066"/>
    <x v="159"/>
    <s v="Sunday"/>
    <s v="Same"/>
    <n v="28.36"/>
    <n v="5"/>
    <n v="0.1763046544428773"/>
    <n v="1.5"/>
    <d v="1899-12-30T18:06:00"/>
    <d v="1899-12-30T18:38:00"/>
    <d v="1899-12-30T00:32:00"/>
    <n v="32"/>
    <s v="9815 Wake Bridge Drive"/>
    <m/>
    <x v="0"/>
    <x v="0"/>
    <x v="0"/>
    <s v="No"/>
  </r>
  <r>
    <n v="1067"/>
    <x v="159"/>
    <s v="Sunday"/>
    <s v="Same"/>
    <n v="34.32"/>
    <n v="6"/>
    <n v="0.17482517482517482"/>
    <n v="1.5"/>
    <d v="1899-12-30T18:53:00"/>
    <d v="1899-12-30T19:19:00"/>
    <d v="1899-12-30T00:26:00"/>
    <n v="26"/>
    <s v="5761 Robbie Road"/>
    <n v="3125"/>
    <x v="2"/>
    <x v="0"/>
    <x v="1"/>
    <s v="No"/>
  </r>
  <r>
    <n v="1068"/>
    <x v="159"/>
    <s v="Sunday"/>
    <s v="Same"/>
    <n v="28.69"/>
    <n v="7.31"/>
    <n v="0.25479261066573716"/>
    <n v="1.5"/>
    <d v="1899-12-30T18:54:00"/>
    <d v="1899-12-30T19:34:00"/>
    <d v="1899-12-30T00:40:00"/>
    <n v="40"/>
    <s v="3312 Westwind Drive"/>
    <m/>
    <x v="2"/>
    <x v="0"/>
    <x v="0"/>
    <s v="No"/>
  </r>
  <r>
    <n v="1069"/>
    <x v="159"/>
    <s v="Sunday"/>
    <s v="Same"/>
    <n v="21.6"/>
    <n v="4.4000000000000004"/>
    <n v="0.20370370370370372"/>
    <n v="1.5"/>
    <d v="1899-12-30T19:01:00"/>
    <d v="1899-12-30T19:45:00"/>
    <d v="1899-12-30T00:44:00"/>
    <n v="44"/>
    <s v="5920 Andover Drive"/>
    <n v="31"/>
    <x v="3"/>
    <x v="0"/>
    <x v="1"/>
    <s v="No"/>
  </r>
  <r>
    <n v="1070"/>
    <x v="159"/>
    <s v="Sunday"/>
    <s v="Same"/>
    <n v="33.56"/>
    <n v="3"/>
    <n v="8.9392133492252682E-2"/>
    <n v="1.5"/>
    <d v="1899-12-30T19:45:00"/>
    <d v="1899-12-30T20:27:00"/>
    <d v="1899-12-30T00:42:00"/>
    <n v="42"/>
    <s v="6400 Indian Trail"/>
    <m/>
    <x v="2"/>
    <x v="0"/>
    <x v="0"/>
    <s v="No"/>
  </r>
  <r>
    <n v="1071"/>
    <x v="159"/>
    <s v="Sunday"/>
    <s v="Same"/>
    <n v="32.69"/>
    <n v="10"/>
    <n v="0.30590394616090549"/>
    <n v="5"/>
    <d v="1899-12-30T20:02:00"/>
    <d v="1899-12-30T20:40:00"/>
    <d v="1899-12-30T00:38:00"/>
    <n v="38"/>
    <s v="4244 Colton Drive"/>
    <m/>
    <x v="4"/>
    <x v="0"/>
    <x v="0"/>
    <s v="No"/>
  </r>
  <r>
    <n v="1072"/>
    <x v="160"/>
    <s v="Monday"/>
    <s v="Different"/>
    <n v="38.1"/>
    <n v="10"/>
    <n v="0.26246719160104987"/>
    <n v="5"/>
    <d v="1899-12-30T17:57:00"/>
    <d v="1899-12-30T18:48:00"/>
    <d v="1899-12-30T00:51:00"/>
    <n v="51"/>
    <s v="2204 Gunnison Trail"/>
    <m/>
    <x v="0"/>
    <x v="0"/>
    <x v="0"/>
    <s v="No"/>
  </r>
  <r>
    <n v="1073"/>
    <x v="160"/>
    <s v="Monday"/>
    <s v="Same"/>
    <n v="63.16"/>
    <n v="22.27"/>
    <n v="0.35259658011399619"/>
    <n v="5"/>
    <d v="1899-12-30T19:00:00"/>
    <d v="1899-12-30T19:00:00"/>
    <d v="1899-12-30T00:00:00"/>
    <n v="0"/>
    <s v="9822 Ranchero Drive"/>
    <m/>
    <x v="0"/>
    <x v="0"/>
    <x v="0"/>
    <s v="No"/>
  </r>
  <r>
    <n v="1074"/>
    <x v="160"/>
    <s v="Monday"/>
    <s v="Same"/>
    <n v="61.7"/>
    <n v="9"/>
    <n v="0.14586709886547811"/>
    <n v="1.5"/>
    <d v="1899-12-30T18:48:00"/>
    <d v="1899-12-30T19:38:00"/>
    <d v="1899-12-30T00:50:00"/>
    <n v="50"/>
    <s v="5732 Big River Drive"/>
    <m/>
    <x v="3"/>
    <x v="0"/>
    <x v="0"/>
    <s v="No"/>
  </r>
  <r>
    <n v="1075"/>
    <x v="160"/>
    <s v="Monday"/>
    <s v="Same"/>
    <n v="32.42"/>
    <n v="3"/>
    <n v="9.2535471930906846E-2"/>
    <n v="1.5"/>
    <d v="1899-12-30T18:50:00"/>
    <d v="1899-12-30T19:49:00"/>
    <d v="1899-12-30T00:59:00"/>
    <n v="59"/>
    <s v="6312 Connell Farm Drive"/>
    <m/>
    <x v="2"/>
    <x v="0"/>
    <x v="0"/>
    <s v="No"/>
  </r>
  <r>
    <n v="1076"/>
    <x v="160"/>
    <s v="Monday"/>
    <s v="Same"/>
    <n v="64.790000000000006"/>
    <n v="5"/>
    <n v="7.7172403148634036E-2"/>
    <n v="1.5"/>
    <d v="1899-12-30T19:11:00"/>
    <d v="1899-12-30T20:16:00"/>
    <d v="1899-12-30T01:05:00"/>
    <n v="65"/>
    <s v="7645 Junegrass Lane"/>
    <m/>
    <x v="0"/>
    <x v="0"/>
    <x v="0"/>
    <s v="No"/>
  </r>
  <r>
    <n v="1077"/>
    <x v="160"/>
    <s v="Monday"/>
    <s v="Same"/>
    <n v="12.44"/>
    <n v="4.5599999999999996"/>
    <n v="0.36655948553054662"/>
    <n v="1.5"/>
    <d v="1899-12-30T20:13:00"/>
    <d v="1899-12-30T20:46:00"/>
    <d v="1899-12-30T00:33:00"/>
    <n v="33"/>
    <s v="6805 Windhaven Parkway"/>
    <n v="234"/>
    <x v="3"/>
    <x v="0"/>
    <x v="1"/>
    <s v="No"/>
  </r>
  <r>
    <n v="1078"/>
    <x v="161"/>
    <s v="Friday"/>
    <s v="Different"/>
    <n v="53.75"/>
    <n v="5"/>
    <n v="9.3023255813953487E-2"/>
    <n v="5"/>
    <d v="1899-12-30T17:50:00"/>
    <d v="1899-12-30T18:18:00"/>
    <d v="1899-12-30T00:28:00"/>
    <n v="28"/>
    <s v="15124 Mountain View Lane"/>
    <m/>
    <x v="0"/>
    <x v="0"/>
    <x v="0"/>
    <s v="No"/>
  </r>
  <r>
    <n v="1079"/>
    <x v="161"/>
    <s v="Friday"/>
    <s v="Same"/>
    <n v="30.26"/>
    <n v="5"/>
    <n v="0.16523463317911433"/>
    <n v="1.5"/>
    <d v="1899-12-30T18:44:00"/>
    <d v="1899-12-30T19:10:00"/>
    <d v="1899-12-30T00:26:00"/>
    <n v="26"/>
    <s v="8116 Reel Street"/>
    <m/>
    <x v="0"/>
    <x v="0"/>
    <x v="0"/>
    <s v="No"/>
  </r>
  <r>
    <n v="1080"/>
    <x v="162"/>
    <s v="Saturday"/>
    <s v="Different"/>
    <n v="16.510000000000002"/>
    <n v="2"/>
    <n v="0.12113870381586916"/>
    <n v="5"/>
    <d v="1899-12-30T17:48:00"/>
    <d v="1899-12-30T18:27:00"/>
    <d v="1899-12-30T00:39:00"/>
    <n v="39"/>
    <s v="8721 Ludlow Drive"/>
    <m/>
    <x v="0"/>
    <x v="0"/>
    <x v="0"/>
    <s v="No"/>
  </r>
  <r>
    <n v="1081"/>
    <x v="162"/>
    <s v="Saturday"/>
    <s v="Same"/>
    <n v="19.7"/>
    <n v="5.3"/>
    <n v="0.26903553299492383"/>
    <n v="1.5"/>
    <d v="1899-12-30T19:25:00"/>
    <d v="1899-12-30T19:45:00"/>
    <d v="1899-12-30T00:20:00"/>
    <n v="20"/>
    <s v="6109 Shady Oaks Drive"/>
    <m/>
    <x v="0"/>
    <x v="0"/>
    <x v="0"/>
    <s v="No"/>
  </r>
  <r>
    <n v="1082"/>
    <x v="162"/>
    <s v="Saturday"/>
    <s v="Same"/>
    <n v="41.62"/>
    <n v="8"/>
    <n v="0.19221528111484865"/>
    <n v="1.5"/>
    <d v="1899-12-30T20:00:00"/>
    <d v="1899-12-30T20:39:00"/>
    <d v="1899-12-30T00:39:00"/>
    <n v="39"/>
    <s v="4976 Northshore Drive"/>
    <m/>
    <x v="0"/>
    <x v="0"/>
    <x v="0"/>
    <s v="No"/>
  </r>
  <r>
    <n v="1083"/>
    <x v="162"/>
    <s v="Saturday"/>
    <s v="Same"/>
    <n v="22.41"/>
    <n v="4.59"/>
    <n v="0.20481927710843373"/>
    <n v="1.5"/>
    <d v="1899-12-30T20:11:00"/>
    <d v="1899-12-30T20:47:00"/>
    <d v="1899-12-30T00:36:00"/>
    <n v="36"/>
    <s v="4533 Voyager Drive"/>
    <m/>
    <x v="0"/>
    <x v="0"/>
    <x v="0"/>
    <s v="No"/>
  </r>
  <r>
    <n v="1084"/>
    <x v="163"/>
    <s v="Sunday"/>
    <s v="Different"/>
    <n v="37.51"/>
    <n v="5"/>
    <n v="0.13329778725673155"/>
    <n v="1.5"/>
    <d v="1899-12-30T17:55:00"/>
    <d v="1899-12-30T18:26:00"/>
    <d v="1899-12-30T00:31:00"/>
    <n v="31.000000000000004"/>
    <s v="3400 Edwards Drive"/>
    <m/>
    <x v="2"/>
    <x v="0"/>
    <x v="0"/>
    <s v="No"/>
  </r>
  <r>
    <n v="1085"/>
    <x v="163"/>
    <s v="Sunday"/>
    <s v="Same"/>
    <n v="39.51"/>
    <n v="5"/>
    <n v="0.12655024044545685"/>
    <n v="1.5"/>
    <d v="1899-12-30T18:39:00"/>
    <d v="1899-12-30T19:13:00"/>
    <d v="1899-12-30T00:34:00"/>
    <n v="34"/>
    <s v="7606 Cordova Drive"/>
    <m/>
    <x v="0"/>
    <x v="0"/>
    <x v="0"/>
    <s v="No"/>
  </r>
  <r>
    <n v="1086"/>
    <x v="163"/>
    <s v="Sunday"/>
    <s v="Same"/>
    <n v="26.47"/>
    <n v="5"/>
    <n v="0.18889308651303363"/>
    <n v="1.5"/>
    <d v="1899-12-30T19:37:00"/>
    <d v="1899-12-30T20:02:00"/>
    <d v="1899-12-30T00:25:00"/>
    <n v="25"/>
    <s v="6412 Tempest Circle"/>
    <m/>
    <x v="2"/>
    <x v="0"/>
    <x v="0"/>
    <s v="No"/>
  </r>
  <r>
    <n v="1087"/>
    <x v="164"/>
    <s v="Friday"/>
    <s v="Different"/>
    <n v="45.09"/>
    <n v="4"/>
    <n v="8.8711465956974933E-2"/>
    <n v="5"/>
    <d v="1899-12-30T17:12:00"/>
    <d v="1899-12-30T17:48:00"/>
    <d v="1899-12-30T00:36:00"/>
    <n v="36"/>
    <s v="1071 Rolling Thunder Road"/>
    <m/>
    <x v="0"/>
    <x v="0"/>
    <x v="0"/>
    <s v="No"/>
  </r>
  <r>
    <n v="1088"/>
    <x v="164"/>
    <s v="Friday"/>
    <s v="Same"/>
    <n v="46.44"/>
    <n v="10"/>
    <n v="0.2153316106804479"/>
    <n v="5"/>
    <d v="1899-12-30T17:17:00"/>
    <d v="1899-12-30T18:04:00"/>
    <d v="1899-12-30T00:47:00"/>
    <n v="47.000000000000007"/>
    <s v="3032 Dunverny Road"/>
    <m/>
    <x v="3"/>
    <x v="0"/>
    <x v="0"/>
    <s v="No"/>
  </r>
  <r>
    <n v="1089"/>
    <x v="164"/>
    <s v="Friday"/>
    <s v="Same"/>
    <n v="30.26"/>
    <n v="6"/>
    <n v="0.1982815598149372"/>
    <n v="5"/>
    <d v="1899-12-30T19:07:00"/>
    <d v="1899-12-30T19:42:00"/>
    <d v="1899-12-30T00:35:00"/>
    <n v="35"/>
    <s v="15113 Mountain Creek Trail"/>
    <m/>
    <x v="0"/>
    <x v="0"/>
    <x v="0"/>
    <s v="No"/>
  </r>
  <r>
    <n v="1090"/>
    <x v="164"/>
    <s v="Friday"/>
    <s v="Same"/>
    <n v="36.21"/>
    <n v="4"/>
    <n v="0.11046672190002761"/>
    <n v="1.5"/>
    <d v="1899-12-30T19:09:00"/>
    <d v="1899-12-30T19:59:00"/>
    <d v="1899-12-30T00:50:00"/>
    <n v="50"/>
    <s v="7997 Wade Blvd"/>
    <n v="1013"/>
    <x v="0"/>
    <x v="0"/>
    <x v="1"/>
    <s v="No"/>
  </r>
  <r>
    <n v="1091"/>
    <x v="165"/>
    <s v="Saturday"/>
    <s v="Different"/>
    <n v="41.84"/>
    <n v="6"/>
    <n v="0.14340344168260036"/>
    <n v="1.5"/>
    <d v="1899-12-30T18:02:00"/>
    <d v="1899-12-30T18:30:00"/>
    <d v="1899-12-30T00:28:00"/>
    <n v="28"/>
    <s v="6408 Teal Court"/>
    <m/>
    <x v="2"/>
    <x v="0"/>
    <x v="0"/>
    <s v="No"/>
  </r>
  <r>
    <n v="1092"/>
    <x v="165"/>
    <s v="Saturday"/>
    <s v="Same"/>
    <n v="56.18"/>
    <n v="4"/>
    <n v="7.1199715201139199E-2"/>
    <n v="1.5"/>
    <d v="1899-12-30T18:44:00"/>
    <d v="1899-12-30T19:26:00"/>
    <d v="1899-12-30T00:42:00"/>
    <n v="42"/>
    <s v="2355 Lebanon Drive"/>
    <n v="6108"/>
    <x v="3"/>
    <x v="0"/>
    <x v="1"/>
    <s v="No"/>
  </r>
  <r>
    <n v="1093"/>
    <x v="165"/>
    <s v="Saturday"/>
    <s v="Same"/>
    <n v="22.41"/>
    <n v="5"/>
    <n v="0.22311468094600626"/>
    <n v="1.5"/>
    <d v="1899-12-30T18:55:00"/>
    <d v="1899-12-30T19:40:00"/>
    <d v="1899-12-30T00:45:00"/>
    <n v="45"/>
    <s v="3 Spyglass Court"/>
    <m/>
    <x v="0"/>
    <x v="1"/>
    <x v="0"/>
    <s v="No"/>
  </r>
  <r>
    <n v="1094"/>
    <x v="165"/>
    <s v="Saturday"/>
    <s v="Same"/>
    <n v="51.85"/>
    <n v="6"/>
    <n v="0.11571841851494696"/>
    <n v="1.5"/>
    <d v="1899-12-30T19:51:00"/>
    <d v="1899-12-30T20:31:00"/>
    <d v="1899-12-30T00:40:00"/>
    <n v="40"/>
    <s v="5784 Crestwood Lane"/>
    <m/>
    <x v="3"/>
    <x v="0"/>
    <x v="0"/>
    <s v="No"/>
  </r>
  <r>
    <n v="1095"/>
    <x v="165"/>
    <s v="Saturday"/>
    <s v="Same"/>
    <n v="47.31"/>
    <n v="8"/>
    <n v="0.16909744240118368"/>
    <n v="1.5"/>
    <d v="1899-12-30T19:57:00"/>
    <d v="1899-12-30T20:45:00"/>
    <d v="1899-12-30T00:48:00"/>
    <n v="48"/>
    <s v="5001 Iroquois Drive"/>
    <m/>
    <x v="0"/>
    <x v="0"/>
    <x v="0"/>
    <s v="No"/>
  </r>
  <r>
    <n v="1096"/>
    <x v="166"/>
    <s v="Sunday"/>
    <s v="Different"/>
    <n v="25.44"/>
    <n v="5"/>
    <n v="0.19654088050314464"/>
    <n v="1.5"/>
    <d v="1899-12-30T17:07:00"/>
    <d v="1899-12-30T17:55:00"/>
    <d v="1899-12-30T00:48:00"/>
    <n v="48"/>
    <s v="6328 Bluffview Drive"/>
    <m/>
    <x v="0"/>
    <x v="0"/>
    <x v="0"/>
    <s v="No"/>
  </r>
  <r>
    <n v="1097"/>
    <x v="166"/>
    <s v="Sunday"/>
    <s v="Same"/>
    <n v="51.91"/>
    <n v="10"/>
    <n v="0.19264110961279138"/>
    <n v="1.5"/>
    <d v="1899-12-30T17:11:00"/>
    <d v="1899-12-30T18:05:00"/>
    <d v="1899-12-30T00:54:00"/>
    <n v="53.999999999999993"/>
    <s v="5008 Adolphus Drive"/>
    <m/>
    <x v="0"/>
    <x v="0"/>
    <x v="0"/>
    <s v="No"/>
  </r>
  <r>
    <n v="1098"/>
    <x v="166"/>
    <s v="Sunday"/>
    <s v="Same"/>
    <n v="69.709999999999994"/>
    <n v="10"/>
    <n v="0.14345144168698898"/>
    <n v="1.5"/>
    <d v="1899-12-30T17:29:00"/>
    <d v="1899-12-30T18:15:00"/>
    <d v="1899-12-30T00:46:00"/>
    <n v="46.000000000000007"/>
    <s v="9736 Bellrock Road"/>
    <m/>
    <x v="0"/>
    <x v="0"/>
    <x v="0"/>
    <s v="No"/>
  </r>
  <r>
    <n v="1099"/>
    <x v="166"/>
    <s v="Sunday"/>
    <s v="Same"/>
    <n v="55.02"/>
    <n v="12"/>
    <n v="0.21810250817884405"/>
    <n v="1.5"/>
    <d v="1899-12-30T18:26:00"/>
    <d v="1899-12-30T19:04:00"/>
    <d v="1899-12-30T00:38:00"/>
    <n v="38"/>
    <s v="12996 Avanti Drive"/>
    <m/>
    <x v="0"/>
    <x v="0"/>
    <x v="0"/>
    <s v="No"/>
  </r>
  <r>
    <n v="1100"/>
    <x v="166"/>
    <s v="Sunday"/>
    <s v="Same"/>
    <n v="13.53"/>
    <n v="4"/>
    <n v="0.29563932002956395"/>
    <n v="1.5"/>
    <d v="1899-12-30T18:36:00"/>
    <d v="1899-12-30T19:16:00"/>
    <d v="1899-12-30T00:40:00"/>
    <n v="40"/>
    <s v="7312 Beckington Drive"/>
    <m/>
    <x v="0"/>
    <x v="0"/>
    <x v="0"/>
    <s v="No"/>
  </r>
  <r>
    <n v="1101"/>
    <x v="167"/>
    <s v="Friday"/>
    <s v="Different"/>
    <n v="34.26"/>
    <n v="5"/>
    <n v="0.14594279042615296"/>
    <n v="1.5"/>
    <d v="1899-12-30T18:04:00"/>
    <d v="1899-12-30T18:48:00"/>
    <d v="1899-12-30T00:44:00"/>
    <n v="44"/>
    <s v="4800 Northshore Drive"/>
    <m/>
    <x v="0"/>
    <x v="0"/>
    <x v="0"/>
    <s v="No"/>
  </r>
  <r>
    <n v="1102"/>
    <x v="167"/>
    <s v="Friday"/>
    <s v="Same"/>
    <n v="47.31"/>
    <n v="10"/>
    <n v="0.21137180300147959"/>
    <n v="1.5"/>
    <d v="1899-12-30T18:15:00"/>
    <d v="1899-12-30T19:00:00"/>
    <d v="1899-12-30T00:45:00"/>
    <n v="45"/>
    <s v="4724 Jerral Drive"/>
    <m/>
    <x v="0"/>
    <x v="0"/>
    <x v="0"/>
    <s v="No"/>
  </r>
  <r>
    <n v="1103"/>
    <x v="167"/>
    <s v="Friday"/>
    <s v="Same"/>
    <n v="32.69"/>
    <n v="3"/>
    <n v="9.1771183848271654E-2"/>
    <n v="5"/>
    <d v="1899-12-30T18:23:00"/>
    <d v="1899-12-30T19:14:00"/>
    <d v="1899-12-30T00:51:00"/>
    <n v="51"/>
    <s v="5050 FM 423"/>
    <n v="1102"/>
    <x v="0"/>
    <x v="0"/>
    <x v="1"/>
    <s v="No"/>
  </r>
  <r>
    <n v="1104"/>
    <x v="167"/>
    <s v="Friday"/>
    <s v="Same"/>
    <n v="93.96"/>
    <n v="10"/>
    <n v="0.10642826734780758"/>
    <n v="1.5"/>
    <d v="1899-12-30T19:18:00"/>
    <d v="1899-12-30T20:00:00"/>
    <d v="1899-12-30T00:42:00"/>
    <n v="42"/>
    <s v="6917 Beckworth Lane"/>
    <m/>
    <x v="2"/>
    <x v="0"/>
    <x v="0"/>
    <s v="No"/>
  </r>
  <r>
    <n v="1105"/>
    <x v="167"/>
    <s v="Friday"/>
    <s v="Same"/>
    <n v="44"/>
    <n v="4"/>
    <n v="9.0909090909090912E-2"/>
    <n v="1.5"/>
    <d v="1899-12-30T19:19:00"/>
    <d v="1899-12-30T20:12:00"/>
    <d v="1899-12-30T00:53:00"/>
    <n v="53"/>
    <s v="2165 Cardinal Blvd"/>
    <m/>
    <x v="4"/>
    <x v="0"/>
    <x v="0"/>
    <s v="No"/>
  </r>
  <r>
    <n v="1106"/>
    <x v="167"/>
    <s v="Friday"/>
    <s v="Same"/>
    <n v="40.049999999999997"/>
    <n v="5"/>
    <n v="0.12484394506866418"/>
    <n v="5"/>
    <d v="1899-12-30T19:15:00"/>
    <d v="1899-12-30T20:21:00"/>
    <d v="1899-12-30T01:06:00"/>
    <n v="66"/>
    <s v="2325 Stallion Street"/>
    <m/>
    <x v="4"/>
    <x v="0"/>
    <x v="0"/>
    <s v="No"/>
  </r>
  <r>
    <n v="1107"/>
    <x v="167"/>
    <s v="Friday"/>
    <s v="Same"/>
    <n v="40.58"/>
    <n v="5"/>
    <n v="0.12321340561853131"/>
    <n v="1.5"/>
    <d v="1899-12-30T20:21:00"/>
    <d v="1899-12-30T20:58:00"/>
    <d v="1899-12-30T00:37:00"/>
    <n v="37"/>
    <s v="5754 Grosseto Drive"/>
    <m/>
    <x v="0"/>
    <x v="0"/>
    <x v="0"/>
    <s v="No"/>
  </r>
  <r>
    <n v="1108"/>
    <x v="167"/>
    <s v="Friday"/>
    <s v="Same"/>
    <n v="51.09"/>
    <n v="10.91"/>
    <n v="0.21354472499510666"/>
    <n v="1.5"/>
    <d v="1899-12-30T20:28:00"/>
    <d v="1899-12-30T21:03:00"/>
    <d v="1899-12-30T00:35:00"/>
    <n v="35"/>
    <s v="6776 Livorno Lane"/>
    <m/>
    <x v="0"/>
    <x v="0"/>
    <x v="0"/>
    <s v="No"/>
  </r>
  <r>
    <n v="1109"/>
    <x v="167"/>
    <s v="Friday"/>
    <s v="Same"/>
    <n v="24.57"/>
    <n v="0.43"/>
    <n v="1.7501017501017499E-2"/>
    <n v="1.5"/>
    <d v="1899-12-30T20:30:00"/>
    <d v="1899-12-30T21:15:00"/>
    <d v="1899-12-30T00:45:00"/>
    <n v="45"/>
    <s v="2870 Montreaux Drive"/>
    <m/>
    <x v="0"/>
    <x v="3"/>
    <x v="0"/>
    <s v="No"/>
  </r>
  <r>
    <n v="1110"/>
    <x v="168"/>
    <s v="Saturday"/>
    <s v="Different"/>
    <n v="37.35"/>
    <n v="8"/>
    <n v="0.214190093708166"/>
    <n v="1.5"/>
    <d v="1899-12-30T18:10:00"/>
    <d v="1899-12-30T18:50:00"/>
    <d v="1899-12-30T00:40:00"/>
    <n v="40"/>
    <s v="6508 Sleepy Spring Drive"/>
    <m/>
    <x v="2"/>
    <x v="0"/>
    <x v="0"/>
    <s v="No"/>
  </r>
  <r>
    <n v="1111"/>
    <x v="168"/>
    <s v="Saturday"/>
    <s v="Same"/>
    <n v="23.82"/>
    <n v="8.18"/>
    <n v="0.34340890008396302"/>
    <n v="1.5"/>
    <d v="1899-12-30T18:24:00"/>
    <d v="1899-12-30T19:00:00"/>
    <d v="1899-12-30T00:36:00"/>
    <n v="36"/>
    <s v="3312 Westwind Drive"/>
    <m/>
    <x v="2"/>
    <x v="0"/>
    <x v="0"/>
    <s v="No"/>
  </r>
  <r>
    <n v="1112"/>
    <x v="168"/>
    <s v="Saturday"/>
    <s v="Same"/>
    <n v="60.02"/>
    <n v="5"/>
    <n v="8.3305564811729418E-2"/>
    <n v="1.5"/>
    <d v="1899-12-30T18:22:00"/>
    <d v="1899-12-30T19:10:00"/>
    <d v="1899-12-30T00:48:00"/>
    <n v="48"/>
    <s v="6401 Widgeon Drive"/>
    <m/>
    <x v="2"/>
    <x v="0"/>
    <x v="0"/>
    <s v="No"/>
  </r>
  <r>
    <n v="1113"/>
    <x v="168"/>
    <s v="Saturday"/>
    <s v="Same"/>
    <n v="45.9"/>
    <n v="3"/>
    <n v="6.535947712418301E-2"/>
    <n v="1.5"/>
    <d v="1899-12-30T19:06:00"/>
    <d v="1899-12-30T19:46:00"/>
    <d v="1899-12-30T00:40:00"/>
    <n v="40"/>
    <s v="6017 Hackberry Court"/>
    <m/>
    <x v="0"/>
    <x v="2"/>
    <x v="0"/>
    <s v="No"/>
  </r>
  <r>
    <n v="1114"/>
    <x v="168"/>
    <s v="Saturday"/>
    <s v="Same"/>
    <n v="33.020000000000003"/>
    <n v="3"/>
    <n v="9.0854027861901873E-2"/>
    <n v="5"/>
    <d v="1899-12-30T19:05:00"/>
    <d v="1899-12-30T20:00:00"/>
    <d v="1899-12-30T00:55:00"/>
    <n v="54.999999999999993"/>
    <s v="1856 Sandstone Drive"/>
    <m/>
    <x v="0"/>
    <x v="0"/>
    <x v="0"/>
    <s v="No"/>
  </r>
  <r>
    <n v="1115"/>
    <x v="168"/>
    <s v="Saturday"/>
    <s v="Same"/>
    <n v="36.75"/>
    <n v="8"/>
    <n v="0.21768707482993196"/>
    <n v="1.5"/>
    <d v="1899-12-30T19:10:00"/>
    <d v="1899-12-30T20:12:00"/>
    <d v="1899-12-30T01:02:00"/>
    <n v="62.000000000000007"/>
    <s v="24 Armstrong Drive"/>
    <m/>
    <x v="0"/>
    <x v="3"/>
    <x v="0"/>
    <s v="No"/>
  </r>
  <r>
    <n v="1116"/>
    <x v="168"/>
    <s v="Saturday"/>
    <s v="Same"/>
    <n v="50.82"/>
    <n v="5"/>
    <n v="9.8386462022825652E-2"/>
    <n v="1.5"/>
    <d v="1899-12-30T19:17:00"/>
    <d v="1899-12-30T20:21:00"/>
    <d v="1899-12-30T01:04:00"/>
    <n v="64"/>
    <s v="6 Southern Hills Court"/>
    <m/>
    <x v="0"/>
    <x v="1"/>
    <x v="0"/>
    <s v="No"/>
  </r>
  <r>
    <n v="1117"/>
    <x v="168"/>
    <s v="Saturday"/>
    <s v="Same"/>
    <n v="51.31"/>
    <n v="10"/>
    <n v="0.19489378288832584"/>
    <n v="1.5"/>
    <d v="1899-12-30T20:50:00"/>
    <d v="1899-12-30T20:50:00"/>
    <d v="1899-12-30T00:00:00"/>
    <n v="0"/>
    <s v="8117 Spring Valley Lane"/>
    <m/>
    <x v="2"/>
    <x v="0"/>
    <x v="0"/>
    <s v="Yes"/>
  </r>
  <r>
    <n v="1118"/>
    <x v="168"/>
    <s v="Saturday"/>
    <s v="Same"/>
    <n v="22.41"/>
    <n v="1"/>
    <n v="4.4622936189201247E-2"/>
    <n v="1.5"/>
    <d v="1899-12-30T20:44:00"/>
    <d v="1899-12-30T21:34:00"/>
    <d v="1899-12-30T00:50:00"/>
    <n v="50"/>
    <s v="4585 Etheridge Drive"/>
    <m/>
    <x v="2"/>
    <x v="0"/>
    <x v="0"/>
    <s v="No"/>
  </r>
  <r>
    <n v="1119"/>
    <x v="168"/>
    <s v="Saturday"/>
    <s v="Same"/>
    <n v="38.92"/>
    <n v="6.08"/>
    <n v="0.15621788283658786"/>
    <n v="1.5"/>
    <d v="1899-12-30T20:50:00"/>
    <d v="1899-12-30T21:52:00"/>
    <d v="1899-12-30T01:02:00"/>
    <n v="62.000000000000007"/>
    <s v="5720 Bozeman Drive"/>
    <n v="11425"/>
    <x v="2"/>
    <x v="0"/>
    <x v="1"/>
    <s v="No"/>
  </r>
  <r>
    <n v="1120"/>
    <x v="169"/>
    <s v="Sunday"/>
    <s v="Different"/>
    <n v="34.64"/>
    <n v="5.36"/>
    <n v="0.15473441108545036"/>
    <n v="5"/>
    <d v="1899-12-30T16:38:00"/>
    <d v="1899-12-30T17:23:00"/>
    <d v="1899-12-30T00:45:00"/>
    <n v="45"/>
    <s v="8812 Clear Sky Drive"/>
    <m/>
    <x v="2"/>
    <x v="0"/>
    <x v="0"/>
    <s v="No"/>
  </r>
  <r>
    <n v="1121"/>
    <x v="169"/>
    <s v="Sunday"/>
    <s v="Same"/>
    <n v="23.22"/>
    <n v="5"/>
    <n v="0.2153316106804479"/>
    <n v="1.5"/>
    <d v="1899-12-30T17:22:00"/>
    <d v="1899-12-30T18:04:00"/>
    <d v="1899-12-30T00:42:00"/>
    <n v="42"/>
    <s v="18 Canyon Crest Court"/>
    <m/>
    <x v="0"/>
    <x v="1"/>
    <x v="0"/>
    <s v="No"/>
  </r>
  <r>
    <n v="1122"/>
    <x v="169"/>
    <s v="Sunday"/>
    <s v="Same"/>
    <n v="30.31"/>
    <n v="3"/>
    <n v="9.8977235235895744E-2"/>
    <n v="1.5"/>
    <d v="1899-12-30T17:39:00"/>
    <d v="1899-12-30T18:14:00"/>
    <d v="1899-12-30T00:35:00"/>
    <n v="35"/>
    <s v="107 Myers Avenue "/>
    <m/>
    <x v="0"/>
    <x v="0"/>
    <x v="1"/>
    <s v="No"/>
  </r>
  <r>
    <n v="1123"/>
    <x v="169"/>
    <s v="Sunday"/>
    <s v="Same"/>
    <n v="28.62"/>
    <n v="7"/>
    <n v="0.24458420684835777"/>
    <n v="5"/>
    <d v="1899-12-30T17:32:00"/>
    <d v="1899-12-30T18:27:00"/>
    <d v="1899-12-30T00:55:00"/>
    <n v="54.999999999999993"/>
    <s v="7904 Staley Drive"/>
    <m/>
    <x v="0"/>
    <x v="0"/>
    <x v="0"/>
    <s v="No"/>
  </r>
  <r>
    <n v="1124"/>
    <x v="169"/>
    <s v="Sunday"/>
    <s v="Same"/>
    <n v="48.66"/>
    <n v="7"/>
    <n v="0.14385532264693796"/>
    <n v="5"/>
    <d v="1899-12-30T17:42:00"/>
    <d v="1899-12-30T18:33:00"/>
    <d v="1899-12-30T00:51:00"/>
    <n v="51"/>
    <s v="1595 Idlewild Drive"/>
    <m/>
    <x v="0"/>
    <x v="0"/>
    <x v="0"/>
    <s v="No"/>
  </r>
  <r>
    <n v="1125"/>
    <x v="169"/>
    <s v="Sunday"/>
    <s v="Same"/>
    <n v="40.270000000000003"/>
    <n v="18"/>
    <n v="0.44698286565681644"/>
    <n v="1.5"/>
    <d v="1899-12-30T18:56:00"/>
    <d v="1899-12-30T19:22:00"/>
    <d v="1899-12-30T00:26:00"/>
    <n v="26"/>
    <s v="85 Cattail Pond Drive"/>
    <m/>
    <x v="0"/>
    <x v="0"/>
    <x v="0"/>
    <s v="No"/>
  </r>
  <r>
    <n v="1126"/>
    <x v="169"/>
    <s v="Sunday"/>
    <s v="Same"/>
    <n v="17"/>
    <n v="15"/>
    <n v="0.88235294117647056"/>
    <n v="1.5"/>
    <d v="1899-12-30T19:30:00"/>
    <d v="1899-12-30T19:56:00"/>
    <d v="1899-12-30T00:26:00"/>
    <n v="26"/>
    <s v="6812 Wild Ridge Court"/>
    <m/>
    <x v="2"/>
    <x v="0"/>
    <x v="0"/>
    <s v="No"/>
  </r>
  <r>
    <n v="1127"/>
    <x v="170"/>
    <s v="Friday"/>
    <s v="Different"/>
    <n v="24.03"/>
    <n v="4"/>
    <n v="0.16645859342488556"/>
    <n v="1.5"/>
    <d v="1899-12-30T18:13:00"/>
    <d v="1899-12-30T18:58:00"/>
    <d v="1899-12-30T00:45:00"/>
    <n v="45"/>
    <s v="4401 Druid Hills Drive"/>
    <m/>
    <x v="0"/>
    <x v="0"/>
    <x v="0"/>
    <s v="No"/>
  </r>
  <r>
    <n v="1128"/>
    <x v="170"/>
    <s v="Friday"/>
    <s v="Same"/>
    <n v="38.369999999999997"/>
    <n v="5"/>
    <n v="0.13031013812874642"/>
    <n v="5"/>
    <d v="1899-12-30T18:19:00"/>
    <d v="1899-12-30T19:13:00"/>
    <d v="1899-12-30T00:54:00"/>
    <n v="53.999999999999993"/>
    <s v="10463 Mountain Laurel Lane"/>
    <m/>
    <x v="0"/>
    <x v="0"/>
    <x v="0"/>
    <s v="No"/>
  </r>
  <r>
    <n v="1129"/>
    <x v="170"/>
    <s v="Friday"/>
    <s v="Same"/>
    <n v="66.03"/>
    <n v="4"/>
    <n v="6.0578524912918368E-2"/>
    <n v="5"/>
    <d v="1899-12-30T18:21:00"/>
    <d v="1899-12-30T19:26:00"/>
    <d v="1899-12-30T01:05:00"/>
    <n v="65"/>
    <s v="13311 Bavarian Drive"/>
    <m/>
    <x v="0"/>
    <x v="0"/>
    <x v="0"/>
    <s v="No"/>
  </r>
  <r>
    <n v="1130"/>
    <x v="170"/>
    <s v="Friday"/>
    <s v="Same"/>
    <n v="43.46"/>
    <n v="5"/>
    <n v="0.11504832029452369"/>
    <n v="1.5"/>
    <d v="1899-12-30T19:43:00"/>
    <d v="1899-12-30T20:26:00"/>
    <d v="1899-12-30T00:43:00"/>
    <n v="43"/>
    <s v="8737 Manhattan Avenue"/>
    <m/>
    <x v="2"/>
    <x v="0"/>
    <x v="0"/>
    <s v="No"/>
  </r>
  <r>
    <n v="1131"/>
    <x v="170"/>
    <s v="Friday"/>
    <s v="Same"/>
    <n v="72.2"/>
    <n v="8"/>
    <n v="0.11080332409972299"/>
    <n v="1.5"/>
    <d v="1899-12-30T19:59:00"/>
    <d v="1899-12-30T20:33:00"/>
    <d v="1899-12-30T00:34:00"/>
    <n v="34"/>
    <s v="4017 Wind Dance Circle"/>
    <m/>
    <x v="2"/>
    <x v="0"/>
    <x v="0"/>
    <s v="No"/>
  </r>
  <r>
    <n v="1132"/>
    <x v="171"/>
    <s v="Saturday"/>
    <s v="Different"/>
    <n v="39.94"/>
    <n v="4"/>
    <n v="0.10015022533800702"/>
    <n v="5"/>
    <d v="1899-12-30T17:24:00"/>
    <d v="1899-12-30T18:09:00"/>
    <d v="1899-12-30T00:45:00"/>
    <n v="45"/>
    <s v="6543 Shadywood Drive"/>
    <m/>
    <x v="0"/>
    <x v="0"/>
    <x v="0"/>
    <s v="No"/>
  </r>
  <r>
    <n v="1133"/>
    <x v="171"/>
    <s v="Saturday"/>
    <s v="Same"/>
    <n v="20.3"/>
    <n v="3"/>
    <n v="0.14778325123152708"/>
    <n v="1.5"/>
    <d v="1899-12-30T18:29:00"/>
    <d v="1899-12-30T18:46:00"/>
    <d v="1899-12-30T00:17:00"/>
    <n v="17"/>
    <s v="6060 TX-121"/>
    <m/>
    <x v="0"/>
    <x v="0"/>
    <x v="3"/>
    <s v="No"/>
  </r>
  <r>
    <n v="1134"/>
    <x v="171"/>
    <s v="Saturday"/>
    <s v="Same"/>
    <n v="104.46"/>
    <n v="10"/>
    <n v="9.5730423128470229E-2"/>
    <n v="5"/>
    <d v="1899-12-30T18:18:00"/>
    <d v="1899-12-30T19:05:00"/>
    <d v="1899-12-30T00:47:00"/>
    <n v="47.000000000000007"/>
    <s v="2677 West Creek Drive"/>
    <m/>
    <x v="0"/>
    <x v="0"/>
    <x v="0"/>
    <s v="No"/>
  </r>
  <r>
    <n v="1135"/>
    <x v="171"/>
    <s v="Saturday"/>
    <s v="Same"/>
    <n v="62.19"/>
    <n v="20"/>
    <n v="0.32159511175430133"/>
    <n v="5"/>
    <d v="1899-12-30T19:17:00"/>
    <d v="1899-12-30T20:15:00"/>
    <d v="1899-12-30T00:58:00"/>
    <n v="58.000000000000007"/>
    <s v="10150 Big Horn Trail"/>
    <m/>
    <x v="0"/>
    <x v="0"/>
    <x v="0"/>
    <s v="No"/>
  </r>
  <r>
    <n v="1136"/>
    <x v="171"/>
    <s v="Saturday"/>
    <s v="Same"/>
    <n v="14.83"/>
    <n v="4"/>
    <n v="0.26972353337828725"/>
    <n v="1.5"/>
    <d v="1899-12-30T19:24:00"/>
    <d v="1899-12-30T20:32:00"/>
    <d v="1899-12-30T01:08:00"/>
    <n v="68"/>
    <s v="6439 Chester Drive"/>
    <m/>
    <x v="0"/>
    <x v="0"/>
    <x v="0"/>
    <s v="No"/>
  </r>
  <r>
    <n v="1137"/>
    <x v="171"/>
    <s v="Saturday"/>
    <s v="Same"/>
    <n v="95.42"/>
    <n v="10"/>
    <n v="0.10479983232026828"/>
    <n v="5"/>
    <d v="1899-12-30T20:25:00"/>
    <d v="1899-12-30T21:23:00"/>
    <d v="1899-12-30T00:58:00"/>
    <n v="58.000000000000007"/>
    <s v="2612 Queen Elizabeth Blvd"/>
    <m/>
    <x v="1"/>
    <x v="0"/>
    <x v="0"/>
    <s v="No"/>
  </r>
  <r>
    <n v="1138"/>
    <x v="171"/>
    <s v="Saturday"/>
    <s v="Same"/>
    <n v="24.57"/>
    <n v="10"/>
    <n v="0.40700040700040702"/>
    <n v="1.5"/>
    <d v="1899-12-30T20:48:00"/>
    <d v="1899-12-30T21:43:00"/>
    <d v="1899-12-30T00:55:00"/>
    <n v="54.999999999999993"/>
    <s v="5725 West Arbor Hills Way"/>
    <m/>
    <x v="3"/>
    <x v="0"/>
    <x v="1"/>
    <s v="No"/>
  </r>
  <r>
    <n v="1139"/>
    <x v="172"/>
    <s v="Sunday"/>
    <s v="Different"/>
    <n v="28.69"/>
    <n v="5"/>
    <n v="0.17427675148135238"/>
    <n v="1.5"/>
    <d v="1899-12-30T17:44:00"/>
    <d v="1899-12-30T18:10:00"/>
    <d v="1899-12-30T00:26:00"/>
    <n v="26"/>
    <s v="3200 Rifle Gap Road"/>
    <n v="1124"/>
    <x v="0"/>
    <x v="0"/>
    <x v="1"/>
    <s v="No"/>
  </r>
  <r>
    <n v="1140"/>
    <x v="172"/>
    <s v="Sunday"/>
    <s v="Same"/>
    <n v="21.05"/>
    <n v="3"/>
    <n v="0.14251781472684086"/>
    <n v="1.5"/>
    <d v="1899-12-30T17:44:00"/>
    <d v="1899-12-30T18:25:00"/>
    <d v="1899-12-30T00:41:00"/>
    <n v="41"/>
    <s v="10204 Noel Drive"/>
    <m/>
    <x v="0"/>
    <x v="0"/>
    <x v="0"/>
    <s v="No"/>
  </r>
  <r>
    <n v="1141"/>
    <x v="172"/>
    <s v="Sunday"/>
    <s v="Same"/>
    <n v="40.54"/>
    <n v="4"/>
    <n v="9.8667982239763197E-2"/>
    <n v="1.5"/>
    <d v="1899-12-30T19:20:00"/>
    <d v="1899-12-30T19:20:00"/>
    <d v="1899-12-30T00:00:00"/>
    <n v="0"/>
    <s v="14247 Carly Lane"/>
    <m/>
    <x v="0"/>
    <x v="0"/>
    <x v="0"/>
    <s v="Yes"/>
  </r>
  <r>
    <n v="1142"/>
    <x v="172"/>
    <s v="Sunday"/>
    <s v="Same"/>
    <n v="26.03"/>
    <n v="6"/>
    <n v="0.23050326546292738"/>
    <n v="1.5"/>
    <d v="1899-12-30T18:34:00"/>
    <d v="1899-12-30T19:38:00"/>
    <d v="1899-12-30T01:04:00"/>
    <n v="64"/>
    <s v="6328 Bluffview Drive"/>
    <m/>
    <x v="0"/>
    <x v="0"/>
    <x v="0"/>
    <s v="No"/>
  </r>
  <r>
    <n v="1143"/>
    <x v="172"/>
    <s v="Sunday"/>
    <s v="Same"/>
    <n v="23"/>
    <n v="6"/>
    <n v="0.2608695652173913"/>
    <n v="1.5"/>
    <d v="1899-12-30T18:45:00"/>
    <d v="1899-12-30T19:50:00"/>
    <d v="1899-12-30T01:05:00"/>
    <n v="65"/>
    <s v="8625 Hickory Street"/>
    <n v="1338"/>
    <x v="0"/>
    <x v="0"/>
    <x v="1"/>
    <s v="No"/>
  </r>
  <r>
    <n v="1144"/>
    <x v="172"/>
    <s v="Sunday"/>
    <s v="Same"/>
    <n v="44.54"/>
    <n v="6"/>
    <n v="0.13471037269869779"/>
    <n v="1.5"/>
    <d v="1899-12-30T20:15:00"/>
    <d v="1899-12-30T20:44:00"/>
    <d v="1899-12-30T00:29:00"/>
    <n v="29.000000000000004"/>
    <s v="3159 Camden Bluff Road"/>
    <m/>
    <x v="0"/>
    <x v="0"/>
    <x v="0"/>
    <s v="No"/>
  </r>
  <r>
    <n v="1145"/>
    <x v="173"/>
    <s v="Saturday"/>
    <s v="Different"/>
    <n v="17"/>
    <n v="3"/>
    <n v="0.17647058823529413"/>
    <n v="1.5"/>
    <d v="1899-12-30T16:33:00"/>
    <d v="1899-12-30T17:15:00"/>
    <d v="1899-12-30T00:42:00"/>
    <n v="42"/>
    <s v="3541 Estacado Lane"/>
    <m/>
    <x v="2"/>
    <x v="0"/>
    <x v="0"/>
    <s v="No"/>
  </r>
  <r>
    <n v="1146"/>
    <x v="173"/>
    <s v="Saturday"/>
    <s v="Same"/>
    <n v="27.06"/>
    <n v="5"/>
    <n v="0.18477457501847747"/>
    <n v="1.5"/>
    <d v="1899-12-30T17:45:00"/>
    <d v="1899-12-30T18:24:00"/>
    <d v="1899-12-30T00:39:00"/>
    <n v="39"/>
    <s v="4612 Reunion Drive"/>
    <m/>
    <x v="2"/>
    <x v="0"/>
    <x v="0"/>
    <s v="No"/>
  </r>
  <r>
    <n v="1147"/>
    <x v="173"/>
    <s v="Saturday"/>
    <s v="Same"/>
    <n v="41.68"/>
    <n v="10"/>
    <n v="0.23992322456813819"/>
    <n v="1.5"/>
    <d v="1899-12-30T17:46:00"/>
    <d v="1899-12-30T18:34:00"/>
    <d v="1899-12-30T00:48:00"/>
    <n v="48"/>
    <s v="9600 Coit Road"/>
    <n v="625"/>
    <x v="2"/>
    <x v="0"/>
    <x v="1"/>
    <s v="No"/>
  </r>
  <r>
    <n v="1148"/>
    <x v="173"/>
    <s v="Saturday"/>
    <s v="Same"/>
    <n v="43.19"/>
    <n v="8"/>
    <n v="0.1852280620514008"/>
    <n v="1.5"/>
    <d v="1899-12-30T17:59:00"/>
    <d v="1899-12-30T18:44:00"/>
    <d v="1899-12-30T00:45:00"/>
    <n v="45"/>
    <s v="3525 San Patricio Drive"/>
    <m/>
    <x v="2"/>
    <x v="0"/>
    <x v="0"/>
    <s v="No"/>
  </r>
  <r>
    <n v="1149"/>
    <x v="173"/>
    <s v="Saturday"/>
    <s v="Same"/>
    <n v="24.3"/>
    <n v="3"/>
    <n v="0.12345679012345678"/>
    <n v="1.5"/>
    <d v="1899-12-30T18:52:00"/>
    <d v="1899-12-30T19:26:00"/>
    <d v="1899-12-30T00:34:00"/>
    <n v="34"/>
    <s v="3512 Burnet Drive"/>
    <m/>
    <x v="2"/>
    <x v="0"/>
    <x v="0"/>
    <s v="No"/>
  </r>
  <r>
    <n v="1150"/>
    <x v="173"/>
    <s v="Saturday"/>
    <s v="Same"/>
    <n v="35.61"/>
    <n v="6"/>
    <n v="0.16849199663016007"/>
    <n v="1.5"/>
    <d v="1899-12-30T18:59:00"/>
    <d v="1899-12-30T19:39:00"/>
    <d v="1899-12-30T00:40:00"/>
    <n v="40"/>
    <s v="4668 Lucient Circle"/>
    <m/>
    <x v="2"/>
    <x v="0"/>
    <x v="0"/>
    <s v="No"/>
  </r>
  <r>
    <n v="1151"/>
    <x v="173"/>
    <s v="Saturday"/>
    <s v="Same"/>
    <n v="35.130000000000003"/>
    <n v="3"/>
    <n v="8.5397096498719044E-2"/>
    <n v="5"/>
    <d v="1899-12-30T19:54:00"/>
    <d v="1899-12-30T20:26:00"/>
    <d v="1899-12-30T00:32:00"/>
    <n v="32"/>
    <s v="2649 Creekway Drive"/>
    <m/>
    <x v="4"/>
    <x v="0"/>
    <x v="0"/>
    <s v="No"/>
  </r>
  <r>
    <n v="1152"/>
    <x v="174"/>
    <s v="Friday"/>
    <s v="Different"/>
    <n v="32.1"/>
    <n v="10"/>
    <n v="0.3115264797507788"/>
    <n v="5"/>
    <d v="1899-12-30T17:56:00"/>
    <d v="1899-12-30T18:46:00"/>
    <d v="1899-12-30T00:50:00"/>
    <n v="50"/>
    <s v="3405 Dunbar Court"/>
    <m/>
    <x v="3"/>
    <x v="0"/>
    <x v="0"/>
    <s v="No"/>
  </r>
  <r>
    <n v="1153"/>
    <x v="174"/>
    <s v="Friday"/>
    <s v="Same"/>
    <n v="49.25"/>
    <n v="6"/>
    <n v="0.12182741116751269"/>
    <n v="1.5"/>
    <d v="1899-12-30T17:59:00"/>
    <d v="1899-12-30T19:01:00"/>
    <d v="1899-12-30T01:02:00"/>
    <n v="62.000000000000007"/>
    <s v="2 La Costa Court"/>
    <m/>
    <x v="0"/>
    <x v="3"/>
    <x v="0"/>
    <s v="No"/>
  </r>
  <r>
    <n v="1154"/>
    <x v="174"/>
    <s v="Friday"/>
    <s v="Same"/>
    <n v="50.55"/>
    <n v="8"/>
    <n v="0.15825914935707222"/>
    <n v="1.5"/>
    <d v="1899-12-30T18:15:00"/>
    <d v="1899-12-30T19:08:00"/>
    <d v="1899-12-30T00:53:00"/>
    <n v="53"/>
    <s v="4 Indian Wells "/>
    <m/>
    <x v="0"/>
    <x v="3"/>
    <x v="0"/>
    <s v="No"/>
  </r>
  <r>
    <n v="1155"/>
    <x v="174"/>
    <s v="Friday"/>
    <s v="Same"/>
    <n v="20.239999999999998"/>
    <n v="5"/>
    <n v="0.24703557312252966"/>
    <n v="1.5"/>
    <d v="1899-12-30T18:09:00"/>
    <d v="1899-12-30T19:23:00"/>
    <d v="1899-12-30T01:14:00"/>
    <n v="74"/>
    <s v="5258 Quail Run "/>
    <m/>
    <x v="0"/>
    <x v="2"/>
    <x v="0"/>
    <s v="No"/>
  </r>
  <r>
    <n v="1156"/>
    <x v="174"/>
    <s v="Friday"/>
    <s v="Same"/>
    <n v="101.3"/>
    <n v="15"/>
    <n v="0.14807502467917077"/>
    <n v="1.5"/>
    <d v="1899-12-30T19:35:00"/>
    <d v="1899-12-30T20:20:00"/>
    <d v="1899-12-30T00:45:00"/>
    <n v="45"/>
    <s v="13478 Morley Drive"/>
    <m/>
    <x v="0"/>
    <x v="0"/>
    <x v="0"/>
    <s v="No"/>
  </r>
  <r>
    <n v="1157"/>
    <x v="174"/>
    <s v="Friday"/>
    <s v="Same"/>
    <n v="38.65"/>
    <n v="10"/>
    <n v="0.25873221216041398"/>
    <n v="5"/>
    <d v="1899-12-30T19:44:00"/>
    <d v="1899-12-30T20:31:00"/>
    <d v="1899-12-30T00:47:00"/>
    <n v="47.000000000000007"/>
    <s v="15068 Mountain View Lane"/>
    <m/>
    <x v="0"/>
    <x v="0"/>
    <x v="0"/>
    <s v="No"/>
  </r>
  <r>
    <n v="1158"/>
    <x v="174"/>
    <s v="Friday"/>
    <s v="Same"/>
    <n v="18.350000000000001"/>
    <n v="5"/>
    <n v="0.27247956403269752"/>
    <n v="1.5"/>
    <d v="1899-12-30T19:49:00"/>
    <d v="1899-12-30T20:41:00"/>
    <d v="1899-12-30T00:52:00"/>
    <n v="52"/>
    <s v="11401 Newport Drive"/>
    <m/>
    <x v="0"/>
    <x v="0"/>
    <x v="0"/>
    <s v="No"/>
  </r>
  <r>
    <n v="1159"/>
    <x v="174"/>
    <s v="Friday"/>
    <s v="Same"/>
    <n v="40"/>
    <n v="6"/>
    <n v="0.15"/>
    <n v="1.5"/>
    <d v="1899-12-30T20:38:00"/>
    <d v="1899-12-30T21:21:00"/>
    <d v="1899-12-30T00:43:00"/>
    <n v="43"/>
    <s v="4170 Republic Drive"/>
    <m/>
    <x v="0"/>
    <x v="4"/>
    <x v="0"/>
    <s v="No"/>
  </r>
  <r>
    <n v="1160"/>
    <x v="174"/>
    <s v="Friday"/>
    <s v="Same"/>
    <n v="28.9"/>
    <n v="5"/>
    <n v="0.17301038062283738"/>
    <n v="1.5"/>
    <d v="1899-12-30T20:37:00"/>
    <d v="1899-12-30T21:28:00"/>
    <d v="1899-12-30T00:51:00"/>
    <n v="51"/>
    <s v="3392 Mayflower Drive"/>
    <m/>
    <x v="0"/>
    <x v="4"/>
    <x v="0"/>
    <s v="No"/>
  </r>
  <r>
    <n v="1161"/>
    <x v="174"/>
    <s v="Friday"/>
    <s v="Same"/>
    <n v="53.75"/>
    <n v="10"/>
    <n v="0.18604651162790697"/>
    <n v="1.5"/>
    <d v="1899-12-30T20:53:00"/>
    <d v="1899-12-30T21:42:00"/>
    <d v="1899-12-30T00:49:00"/>
    <n v="49"/>
    <s v="1635 Torrey Pines Lane"/>
    <m/>
    <x v="0"/>
    <x v="0"/>
    <x v="0"/>
    <s v="No"/>
  </r>
  <r>
    <n v="1162"/>
    <x v="175"/>
    <s v="Saturday"/>
    <s v="Different"/>
    <n v="28.63"/>
    <n v="7"/>
    <n v="0.24449877750611249"/>
    <n v="1.5"/>
    <d v="1899-12-30T18:00:00"/>
    <d v="1899-12-30T18:38:00"/>
    <d v="1899-12-30T00:38:00"/>
    <n v="38"/>
    <s v="7001 Hansell Road"/>
    <m/>
    <x v="2"/>
    <x v="0"/>
    <x v="0"/>
    <s v="No"/>
  </r>
  <r>
    <n v="1163"/>
    <x v="175"/>
    <s v="Saturday"/>
    <s v="Same"/>
    <n v="68.09"/>
    <n v="6.91"/>
    <n v="0.1014833308855926"/>
    <n v="1.5"/>
    <d v="1899-12-30T18:08:00"/>
    <d v="1899-12-30T18:52:00"/>
    <d v="1899-12-30T00:44:00"/>
    <n v="44"/>
    <s v="4526 Oak Shores Drive"/>
    <m/>
    <x v="2"/>
    <x v="0"/>
    <x v="0"/>
    <s v="No"/>
  </r>
  <r>
    <n v="1164"/>
    <x v="175"/>
    <s v="Saturday"/>
    <s v="Same"/>
    <n v="36.43"/>
    <n v="10"/>
    <n v="0.27449903925336261"/>
    <n v="1.5"/>
    <d v="1899-12-30T18:11:00"/>
    <d v="1899-12-30T19:10:00"/>
    <d v="1899-12-30T00:59:00"/>
    <n v="59"/>
    <s v="5301 West Spring Creek Parkway"/>
    <n v="2233"/>
    <x v="2"/>
    <x v="0"/>
    <x v="1"/>
    <s v="No"/>
  </r>
  <r>
    <n v="1165"/>
    <x v="175"/>
    <s v="Saturday"/>
    <s v="Same"/>
    <n v="90.39"/>
    <n v="20"/>
    <n v="0.22126341409447947"/>
    <n v="1.5"/>
    <d v="1899-12-30T19:01:00"/>
    <d v="1899-12-30T19:42:00"/>
    <d v="1899-12-30T00:41:00"/>
    <n v="41"/>
    <s v="6521 Matson Drive"/>
    <m/>
    <x v="3"/>
    <x v="0"/>
    <x v="0"/>
    <s v="No"/>
  </r>
  <r>
    <n v="1166"/>
    <x v="175"/>
    <s v="Saturday"/>
    <s v="Same"/>
    <n v="39.46"/>
    <n v="5"/>
    <n v="0.12671059300557527"/>
    <n v="5"/>
    <d v="1899-12-30T19:12:00"/>
    <d v="1899-12-30T19:51:00"/>
    <d v="1899-12-30T00:39:00"/>
    <n v="39"/>
    <s v="4912 Arbor Glen Road"/>
    <m/>
    <x v="3"/>
    <x v="0"/>
    <x v="0"/>
    <s v="No"/>
  </r>
  <r>
    <n v="1167"/>
    <x v="175"/>
    <s v="Saturday"/>
    <s v="Same"/>
    <n v="30.85"/>
    <n v="5"/>
    <n v="0.16207455429497569"/>
    <n v="1.5"/>
    <d v="1899-12-30T19:04:00"/>
    <d v="1899-12-30T20:00:00"/>
    <d v="1899-12-30T00:56:00"/>
    <n v="56"/>
    <s v="3650 Plano Parkway"/>
    <m/>
    <x v="3"/>
    <x v="0"/>
    <x v="2"/>
    <s v="No"/>
  </r>
  <r>
    <n v="1168"/>
    <x v="175"/>
    <s v="Saturday"/>
    <s v="Same"/>
    <n v="33.56"/>
    <n v="5"/>
    <n v="0.14898688915375446"/>
    <n v="5"/>
    <d v="1899-12-30T19:53:00"/>
    <d v="1899-12-30T20:36:00"/>
    <d v="1899-12-30T00:43:00"/>
    <n v="43"/>
    <s v="3712 Canterbury Drive"/>
    <m/>
    <x v="3"/>
    <x v="0"/>
    <x v="0"/>
    <s v="No"/>
  </r>
  <r>
    <n v="1169"/>
    <x v="175"/>
    <s v="Saturday"/>
    <s v="Same"/>
    <n v="49.47"/>
    <n v="7"/>
    <n v="0.14149989892864362"/>
    <n v="5"/>
    <d v="1899-12-30T19:56:00"/>
    <d v="1899-12-30T20:40:00"/>
    <d v="1899-12-30T00:44:00"/>
    <n v="44"/>
    <s v="2570 Clearfield Lane"/>
    <m/>
    <x v="0"/>
    <x v="0"/>
    <x v="0"/>
    <s v="No"/>
  </r>
  <r>
    <n v="1170"/>
    <x v="175"/>
    <s v="Saturday"/>
    <s v="Same"/>
    <n v="171.79"/>
    <n v="40"/>
    <n v="0.23284242388963269"/>
    <n v="5"/>
    <d v="1899-12-30T20:51:00"/>
    <d v="1899-12-30T21:42:00"/>
    <d v="1899-12-30T00:51:00"/>
    <n v="51"/>
    <s v="1481 East Hillpark Road"/>
    <m/>
    <x v="1"/>
    <x v="0"/>
    <x v="0"/>
    <s v="No"/>
  </r>
  <r>
    <n v="1171"/>
    <x v="176"/>
    <s v="Monday"/>
    <s v="Different"/>
    <n v="18.89"/>
    <n v="4"/>
    <n v="0.21175224986765484"/>
    <n v="1.5"/>
    <d v="1899-12-30T17:07:00"/>
    <d v="1899-12-30T17:39:00"/>
    <d v="1899-12-30T00:32:00"/>
    <n v="32"/>
    <s v="2949 Parkwood Blvd"/>
    <n v="431"/>
    <x v="0"/>
    <x v="0"/>
    <x v="1"/>
    <s v="No"/>
  </r>
  <r>
    <n v="1172"/>
    <x v="176"/>
    <s v="Monday"/>
    <s v="Same"/>
    <n v="39.97"/>
    <n v="4.2300000000000004"/>
    <n v="0.10582937202902178"/>
    <n v="1.5"/>
    <d v="1899-12-30T16:59:00"/>
    <d v="1899-12-30T18:06:00"/>
    <d v="1899-12-30T01:07:00"/>
    <n v="67"/>
    <s v="11800 Waterford Lane"/>
    <m/>
    <x v="0"/>
    <x v="0"/>
    <x v="0"/>
    <s v="No"/>
  </r>
  <r>
    <n v="1173"/>
    <x v="176"/>
    <s v="Monday"/>
    <s v="Same"/>
    <n v="37.619999999999997"/>
    <n v="7"/>
    <n v="0.18607123870281767"/>
    <n v="1.5"/>
    <d v="1899-12-30T18:13:00"/>
    <d v="1899-12-30T19:02:00"/>
    <d v="1899-12-30T00:49:00"/>
    <n v="49"/>
    <s v="2237 Cardinal Blvd"/>
    <m/>
    <x v="4"/>
    <x v="0"/>
    <x v="0"/>
    <s v="No"/>
  </r>
  <r>
    <n v="1174"/>
    <x v="176"/>
    <s v="Monday"/>
    <s v="Same"/>
    <n v="33.020000000000003"/>
    <n v="6.98"/>
    <n v="0.2113870381586917"/>
    <n v="1.5"/>
    <d v="1899-12-30T18:21:00"/>
    <d v="1899-12-30T19:12:00"/>
    <d v="1899-12-30T00:51:00"/>
    <n v="51"/>
    <s v="6424 Blacktree Drive"/>
    <m/>
    <x v="2"/>
    <x v="0"/>
    <x v="0"/>
    <s v="No"/>
  </r>
  <r>
    <n v="1175"/>
    <x v="176"/>
    <s v="Monday"/>
    <s v="Same"/>
    <n v="21.33"/>
    <n v="7"/>
    <n v="0.3281762775433662"/>
    <n v="1.5"/>
    <d v="1899-12-30T18:34:00"/>
    <d v="1899-12-30T19:52:00"/>
    <d v="1899-12-30T01:18:00"/>
    <n v="78"/>
    <s v="8201 Town Main Drive"/>
    <n v="1425"/>
    <x v="2"/>
    <x v="0"/>
    <x v="1"/>
    <s v="No"/>
  </r>
  <r>
    <n v="1176"/>
    <x v="176"/>
    <s v="Monday"/>
    <s v="Same"/>
    <n v="18.89"/>
    <n v="10"/>
    <n v="0.52938062466913705"/>
    <n v="1.5"/>
    <d v="1899-12-30T19:06:00"/>
    <d v="1899-12-30T20:19:00"/>
    <d v="1899-12-30T01:13:00"/>
    <n v="73"/>
    <s v="5051 Lakehill Blvd"/>
    <m/>
    <x v="0"/>
    <x v="0"/>
    <x v="0"/>
    <s v="No"/>
  </r>
  <r>
    <n v="1177"/>
    <x v="176"/>
    <s v="Monday"/>
    <s v="Same"/>
    <n v="83.03"/>
    <n v="10"/>
    <n v="0.12043839576056847"/>
    <n v="5"/>
    <d v="1899-12-30T18:22:00"/>
    <d v="1899-12-30T20:37:00"/>
    <d v="1899-12-30T02:15:00"/>
    <n v="135"/>
    <s v="8931 High Meadows Drive"/>
    <m/>
    <x v="2"/>
    <x v="0"/>
    <x v="0"/>
    <s v="No"/>
  </r>
  <r>
    <n v="1178"/>
    <x v="177"/>
    <s v="Thursday"/>
    <s v="Different"/>
    <n v="115.02"/>
    <n v="15"/>
    <n v="0.13041210224308816"/>
    <n v="5"/>
    <d v="1899-12-30T18:52:00"/>
    <d v="1899-12-30T19:45:00"/>
    <d v="1899-12-30T00:53:00"/>
    <n v="53"/>
    <s v="6951 Filly Lane"/>
    <m/>
    <x v="0"/>
    <x v="0"/>
    <x v="0"/>
    <s v="No"/>
  </r>
  <r>
    <n v="1179"/>
    <x v="177"/>
    <s v="Thursday"/>
    <s v="Same"/>
    <n v="30.58"/>
    <n v="10"/>
    <n v="0.32701111837802488"/>
    <n v="5"/>
    <d v="1899-12-30T19:11:00"/>
    <d v="1899-12-30T20:26:00"/>
    <d v="1899-12-30T01:15:00"/>
    <n v="75"/>
    <s v="3740 Silver Oaks Lane"/>
    <m/>
    <x v="0"/>
    <x v="0"/>
    <x v="0"/>
    <s v="No"/>
  </r>
  <r>
    <n v="1180"/>
    <x v="177"/>
    <s v="Thursday"/>
    <s v="Same"/>
    <n v="36.53"/>
    <n v="3.47"/>
    <n v="9.4990418833835202E-2"/>
    <n v="1.5"/>
    <d v="1899-12-30T19:04:00"/>
    <d v="1899-12-30T20:18:00"/>
    <d v="1899-12-30T01:14:00"/>
    <n v="74"/>
    <s v="10 Post N Paddock "/>
    <m/>
    <x v="0"/>
    <x v="0"/>
    <x v="0"/>
    <s v="No"/>
  </r>
  <r>
    <n v="1181"/>
    <x v="177"/>
    <s v="Thursday"/>
    <s v="Same"/>
    <n v="29.99"/>
    <n v="5"/>
    <n v="0.16672224074691563"/>
    <n v="1.5"/>
    <d v="1899-12-30T19:10:00"/>
    <d v="1899-12-30T19:55:00"/>
    <d v="1899-12-30T00:45:00"/>
    <n v="45"/>
    <s v="4042 Guadalupe Lane"/>
    <m/>
    <x v="0"/>
    <x v="0"/>
    <x v="0"/>
    <s v="No"/>
  </r>
  <r>
    <n v="1182"/>
    <x v="178"/>
    <s v="Friday"/>
    <s v="Different"/>
    <n v="54.56"/>
    <n v="15"/>
    <n v="0.27492668621700878"/>
    <n v="1.5"/>
    <d v="1899-12-30T18:05:00"/>
    <d v="1899-12-30T18:37:00"/>
    <d v="1899-12-30T00:32:00"/>
    <n v="32"/>
    <s v="6808 Mulhouse Court"/>
    <m/>
    <x v="2"/>
    <x v="0"/>
    <x v="0"/>
    <s v="No"/>
  </r>
  <r>
    <n v="1183"/>
    <x v="178"/>
    <s v="Friday"/>
    <s v="Same"/>
    <n v="54.88"/>
    <n v="5"/>
    <n v="9.1107871720116612E-2"/>
    <n v="5"/>
    <d v="1899-12-30T18:30:00"/>
    <d v="1899-12-30T19:15:00"/>
    <d v="1899-12-30T00:45:00"/>
    <n v="45"/>
    <s v="8871 Crestview Drive"/>
    <m/>
    <x v="0"/>
    <x v="0"/>
    <x v="0"/>
    <s v="No"/>
  </r>
  <r>
    <n v="1184"/>
    <x v="178"/>
    <s v="Friday"/>
    <s v="Same"/>
    <n v="39.130000000000003"/>
    <n v="5"/>
    <n v="0.12777919754663941"/>
    <n v="1.5"/>
    <d v="1899-12-30T18:32:00"/>
    <d v="1899-12-30T19:31:00"/>
    <d v="1899-12-30T00:59:00"/>
    <n v="59"/>
    <s v="5608 Plantation Lane"/>
    <m/>
    <x v="0"/>
    <x v="0"/>
    <x v="0"/>
    <s v="No"/>
  </r>
  <r>
    <n v="1185"/>
    <x v="178"/>
    <s v="Friday"/>
    <s v="Same"/>
    <n v="12.45"/>
    <n v="25"/>
    <n v="2.0080321285140563"/>
    <n v="1.5"/>
    <d v="1899-12-30T18:36:00"/>
    <d v="1899-12-30T19:39:00"/>
    <d v="1899-12-30T01:03:00"/>
    <n v="63"/>
    <s v="10098 Summit Run Drive"/>
    <m/>
    <x v="0"/>
    <x v="0"/>
    <x v="0"/>
    <s v="No"/>
  </r>
  <r>
    <n v="1186"/>
    <x v="178"/>
    <s v="Friday"/>
    <s v="Same"/>
    <n v="17.86"/>
    <n v="5"/>
    <n v="0.27995520716685329"/>
    <n v="5"/>
    <d v="1899-12-30T19:29:00"/>
    <d v="1899-12-30T20:15:00"/>
    <d v="1899-12-30T00:46:00"/>
    <n v="46.000000000000007"/>
    <s v="6900 Preston Road"/>
    <n v="3712"/>
    <x v="2"/>
    <x v="0"/>
    <x v="1"/>
    <s v="No"/>
  </r>
  <r>
    <n v="1187"/>
    <x v="178"/>
    <s v="Friday"/>
    <s v="Same"/>
    <n v="25.11"/>
    <n v="4.8899999999999997"/>
    <n v="0.19474313022700118"/>
    <n v="1.5"/>
    <d v="1899-12-30T19:26:00"/>
    <d v="1899-12-30T20:24:00"/>
    <d v="1899-12-30T00:58:00"/>
    <n v="58.000000000000007"/>
    <s v="8748 Manhattan Avenue"/>
    <m/>
    <x v="2"/>
    <x v="0"/>
    <x v="0"/>
    <s v="No"/>
  </r>
  <r>
    <n v="1188"/>
    <x v="178"/>
    <s v="Friday"/>
    <s v="Same"/>
    <n v="49.8"/>
    <n v="7"/>
    <n v="0.14056224899598393"/>
    <n v="1.5"/>
    <d v="1899-12-30T19:40:00"/>
    <d v="1899-12-30T20:34:00"/>
    <d v="1899-12-30T00:54:00"/>
    <n v="53.999999999999993"/>
    <s v="4925 Razor Blvd"/>
    <n v="214"/>
    <x v="2"/>
    <x v="0"/>
    <x v="1"/>
    <s v="No"/>
  </r>
  <r>
    <n v="1189"/>
    <x v="178"/>
    <s v="Friday"/>
    <s v="Same"/>
    <n v="65.33"/>
    <n v="6.47"/>
    <n v="9.9035665084953317E-2"/>
    <n v="1.5"/>
    <d v="1899-12-30T20:18:00"/>
    <d v="1899-12-30T20:53:00"/>
    <d v="1899-12-30T00:35:00"/>
    <n v="35"/>
    <s v="10707 Turtle Creek Lane"/>
    <m/>
    <x v="0"/>
    <x v="0"/>
    <x v="0"/>
    <s v="No"/>
  </r>
  <r>
    <n v="1190"/>
    <x v="179"/>
    <s v="Saturday"/>
    <s v="Different"/>
    <n v="31.88"/>
    <n v="3.12"/>
    <n v="9.7867001254705155E-2"/>
    <n v="1.5"/>
    <d v="1899-12-30T16:21:00"/>
    <d v="1899-12-30T17:20:00"/>
    <d v="1899-12-30T00:59:00"/>
    <n v="59"/>
    <s v="8400 Stonebrook Parkway"/>
    <n v="1222"/>
    <x v="0"/>
    <x v="0"/>
    <x v="1"/>
    <s v="No"/>
  </r>
  <r>
    <n v="1191"/>
    <x v="179"/>
    <s v="Saturday"/>
    <s v="Same"/>
    <n v="16.510000000000002"/>
    <n v="6"/>
    <n v="0.36341611144760749"/>
    <n v="1.5"/>
    <d v="1899-12-30T16:42:00"/>
    <d v="1899-12-30T17:26:00"/>
    <d v="1899-12-30T00:44:00"/>
    <n v="44"/>
    <s v="8400 Hickory Street"/>
    <n v="2303"/>
    <x v="0"/>
    <x v="0"/>
    <x v="1"/>
    <s v="No"/>
  </r>
  <r>
    <n v="1192"/>
    <x v="179"/>
    <s v="Saturday"/>
    <s v="Same"/>
    <n v="45.36"/>
    <n v="10"/>
    <n v="0.22045855379188714"/>
    <n v="1.5"/>
    <d v="1899-12-30T17:56:00"/>
    <d v="1899-12-30T18:23:00"/>
    <d v="1899-12-30T00:27:00"/>
    <n v="26.999999999999996"/>
    <s v="4116 Hearthlight Court"/>
    <m/>
    <x v="2"/>
    <x v="0"/>
    <x v="0"/>
    <s v="No"/>
  </r>
  <r>
    <n v="1193"/>
    <x v="179"/>
    <s v="Saturday"/>
    <s v="Same"/>
    <n v="14.51"/>
    <n v="5"/>
    <n v="0.34458993797381116"/>
    <n v="5"/>
    <d v="1899-12-30T18:27:00"/>
    <d v="1899-12-30T19:10:00"/>
    <d v="1899-12-30T00:43:00"/>
    <n v="43"/>
    <s v="4231 Berry Ridge Lane"/>
    <m/>
    <x v="0"/>
    <x v="0"/>
    <x v="0"/>
    <s v="No"/>
  </r>
  <r>
    <n v="1194"/>
    <x v="179"/>
    <s v="Saturday"/>
    <s v="Same"/>
    <n v="18.350000000000001"/>
    <n v="3"/>
    <n v="0.16348773841961853"/>
    <n v="1.5"/>
    <d v="1899-12-30T18:44:00"/>
    <d v="1899-12-30T19:24:00"/>
    <d v="1899-12-30T00:40:00"/>
    <n v="40"/>
    <s v="4062 Sevilla Drive"/>
    <m/>
    <x v="0"/>
    <x v="0"/>
    <x v="0"/>
    <s v="No"/>
  </r>
  <r>
    <n v="1195"/>
    <x v="179"/>
    <s v="Saturday"/>
    <s v="Same"/>
    <n v="29.71"/>
    <n v="4"/>
    <n v="0.13463480309660047"/>
    <n v="5"/>
    <d v="1899-12-30T19:26:00"/>
    <d v="1899-12-30T20:27:00"/>
    <d v="1899-12-30T01:01:00"/>
    <n v="61"/>
    <s v="2901 Appalachian Lane"/>
    <m/>
    <x v="0"/>
    <x v="0"/>
    <x v="0"/>
    <s v="No"/>
  </r>
  <r>
    <n v="1196"/>
    <x v="179"/>
    <s v="Saturday"/>
    <s v="Same"/>
    <n v="88.61"/>
    <n v="5"/>
    <n v="5.6427039837490124E-2"/>
    <n v="5"/>
    <d v="1899-12-30T19:45:00"/>
    <d v="1899-12-30T20:40:00"/>
    <d v="1899-12-30T00:55:00"/>
    <n v="54.999999999999993"/>
    <s v="10817 Breezewood Drive"/>
    <m/>
    <x v="0"/>
    <x v="0"/>
    <x v="0"/>
    <s v="No"/>
  </r>
  <r>
    <n v="1197"/>
    <x v="179"/>
    <s v="Saturday"/>
    <s v="Same"/>
    <n v="36.75"/>
    <n v="6"/>
    <n v="0.16326530612244897"/>
    <n v="1.5"/>
    <d v="1899-12-30T20:20:00"/>
    <d v="1899-12-30T21:16:00"/>
    <d v="1899-12-30T00:56:00"/>
    <n v="56"/>
    <s v="7850 Clara Drive"/>
    <n v="7207"/>
    <x v="2"/>
    <x v="0"/>
    <x v="1"/>
    <s v="No"/>
  </r>
  <r>
    <n v="1198"/>
    <x v="179"/>
    <s v="Saturday"/>
    <s v="Same"/>
    <n v="23.27"/>
    <n v="16.73"/>
    <n v="0.71895143962183072"/>
    <n v="1.5"/>
    <d v="1899-12-30T20:34:00"/>
    <d v="1899-12-30T21:25:00"/>
    <d v="1899-12-30T00:51:00"/>
    <n v="51"/>
    <s v="2356 Chelsea Drive"/>
    <m/>
    <x v="0"/>
    <x v="0"/>
    <x v="0"/>
    <s v="No"/>
  </r>
  <r>
    <n v="1199"/>
    <x v="179"/>
    <s v="Saturday"/>
    <s v="Same"/>
    <n v="43.19"/>
    <n v="4"/>
    <n v="9.26140310257004E-2"/>
    <n v="1.5"/>
    <d v="1899-12-30T20:32:00"/>
    <d v="1899-12-30T21:36:00"/>
    <d v="1899-12-30T01:04:00"/>
    <n v="64"/>
    <s v="10900 Tree Shadow Lane"/>
    <m/>
    <x v="0"/>
    <x v="0"/>
    <x v="0"/>
    <s v="No"/>
  </r>
  <r>
    <n v="1200"/>
    <x v="179"/>
    <s v="Saturday"/>
    <s v="Same"/>
    <n v="18.079999999999998"/>
    <n v="3"/>
    <n v="0.16592920353982302"/>
    <n v="1.5"/>
    <d v="1899-12-30T21:23:00"/>
    <d v="1899-12-30T22:09:00"/>
    <d v="1899-12-30T00:46:00"/>
    <n v="46.000000000000007"/>
    <s v="5720 Frisco Square Blvd"/>
    <n v="1030"/>
    <x v="0"/>
    <x v="0"/>
    <x v="1"/>
    <s v="No"/>
  </r>
  <r>
    <n v="1201"/>
    <x v="180"/>
    <s v="Monday"/>
    <s v="Different"/>
    <n v="25.44"/>
    <n v="9.56"/>
    <n v="0.37578616352201261"/>
    <n v="1.5"/>
    <d v="1899-12-30T18:02:00"/>
    <d v="1899-12-30T19:00:00"/>
    <d v="1899-12-30T00:58:00"/>
    <n v="58.000000000000007"/>
    <s v="3312 Westwind Drive"/>
    <m/>
    <x v="2"/>
    <x v="0"/>
    <x v="0"/>
    <s v="No"/>
  </r>
  <r>
    <n v="1202"/>
    <x v="180"/>
    <s v="Monday"/>
    <s v="Same"/>
    <n v="15.7"/>
    <n v="4.3"/>
    <n v="0.27388535031847133"/>
    <n v="1.5"/>
    <d v="1899-12-30T18:06:00"/>
    <d v="1899-12-30T19:10:00"/>
    <d v="1899-12-30T01:04:00"/>
    <n v="64"/>
    <s v="6412 Riverside Drive"/>
    <m/>
    <x v="2"/>
    <x v="0"/>
    <x v="0"/>
    <s v="No"/>
  </r>
  <r>
    <n v="1203"/>
    <x v="180"/>
    <s v="Monday"/>
    <s v="Same"/>
    <n v="43.24"/>
    <n v="5"/>
    <n v="0.11563367252543941"/>
    <n v="1.5"/>
    <d v="1899-12-30T18:19:00"/>
    <d v="1899-12-30T19:21:00"/>
    <d v="1899-12-30T01:02:00"/>
    <n v="62.000000000000007"/>
    <s v="2338 Chelsea Drive"/>
    <m/>
    <x v="0"/>
    <x v="0"/>
    <x v="0"/>
    <s v="No"/>
  </r>
  <r>
    <n v="1204"/>
    <x v="180"/>
    <s v="Monday"/>
    <s v="Same"/>
    <n v="38.65"/>
    <n v="7"/>
    <n v="0.18111254851228978"/>
    <n v="5"/>
    <d v="1899-12-30T19:07:00"/>
    <d v="1899-12-30T19:48:00"/>
    <d v="1899-12-30T00:41:00"/>
    <n v="41"/>
    <s v="15068 Mountain View Lane"/>
    <m/>
    <x v="0"/>
    <x v="0"/>
    <x v="0"/>
    <s v="No"/>
  </r>
  <r>
    <n v="1205"/>
    <x v="180"/>
    <s v="Monday"/>
    <s v="Same"/>
    <n v="52.5"/>
    <n v="8.5"/>
    <n v="0.16190476190476191"/>
    <n v="1.5"/>
    <d v="1899-12-30T19:19:00"/>
    <d v="1899-12-30T20:18:00"/>
    <d v="1899-12-30T00:59:00"/>
    <n v="59"/>
    <s v="5760 Daniel Road"/>
    <n v="7523"/>
    <x v="2"/>
    <x v="0"/>
    <x v="1"/>
    <s v="No"/>
  </r>
  <r>
    <n v="1206"/>
    <x v="180"/>
    <s v="Monday"/>
    <s v="Same"/>
    <n v="48.83"/>
    <n v="8.77"/>
    <n v="0.17960270325619496"/>
    <n v="5"/>
    <d v="1899-12-30T21:21:00"/>
    <d v="1899-12-30T22:02:00"/>
    <d v="1899-12-30T00:41:00"/>
    <n v="41"/>
    <s v="13329 Bois D'Arc Lane"/>
    <m/>
    <x v="0"/>
    <x v="0"/>
    <x v="0"/>
    <s v="No"/>
  </r>
  <r>
    <n v="1207"/>
    <x v="181"/>
    <s v="Saturday"/>
    <s v="Different"/>
    <n v="94.45"/>
    <n v="15"/>
    <n v="0.15881418740074113"/>
    <n v="5"/>
    <d v="1899-12-30T17:30:00"/>
    <d v="1899-12-30T17:30:00"/>
    <d v="1899-12-30T00:00:00"/>
    <n v="0"/>
    <s v="12553 Tealsky Drive"/>
    <m/>
    <x v="0"/>
    <x v="0"/>
    <x v="0"/>
    <s v="Yes"/>
  </r>
  <r>
    <n v="1208"/>
    <x v="181"/>
    <s v="Saturday"/>
    <s v="Same"/>
    <n v="50.55"/>
    <n v="10"/>
    <n v="0.19782393669634027"/>
    <n v="1.5"/>
    <d v="1899-12-30T16:58:00"/>
    <d v="1899-12-30T17:55:00"/>
    <d v="1899-12-30T00:57:00"/>
    <n v="57"/>
    <s v="5652 Monterey Drive"/>
    <m/>
    <x v="0"/>
    <x v="2"/>
    <x v="0"/>
    <s v="No"/>
  </r>
  <r>
    <n v="1209"/>
    <x v="181"/>
    <s v="Saturday"/>
    <s v="Same"/>
    <n v="22.41"/>
    <n v="3"/>
    <n v="0.13386880856760375"/>
    <n v="1.5"/>
    <d v="1899-12-30T18:13:00"/>
    <d v="1899-12-30T18:44:00"/>
    <d v="1899-12-30T00:31:00"/>
    <n v="31.000000000000004"/>
    <s v="3205 Mason Drive"/>
    <m/>
    <x v="2"/>
    <x v="0"/>
    <x v="0"/>
    <s v="No"/>
  </r>
  <r>
    <n v="1210"/>
    <x v="181"/>
    <s v="Saturday"/>
    <s v="Same"/>
    <n v="104.57"/>
    <n v="20"/>
    <n v="0.1912594434350196"/>
    <n v="1.5"/>
    <d v="1899-12-30T19:12:00"/>
    <d v="1899-12-30T19:43:00"/>
    <d v="1899-12-30T00:31:00"/>
    <n v="31.000000000000004"/>
    <s v="5397 Spicewood Lane"/>
    <m/>
    <x v="0"/>
    <x v="2"/>
    <x v="0"/>
    <s v="No"/>
  </r>
  <r>
    <n v="1211"/>
    <x v="181"/>
    <s v="Saturday"/>
    <s v="Same"/>
    <n v="48.93"/>
    <n v="5"/>
    <n v="0.10218679746576742"/>
    <n v="1.5"/>
    <d v="1899-12-30T19:17:00"/>
    <d v="1899-12-30T19:46:00"/>
    <d v="1899-12-30T00:29:00"/>
    <n v="29.000000000000004"/>
    <s v="5398 Jessica Lane"/>
    <m/>
    <x v="0"/>
    <x v="2"/>
    <x v="0"/>
    <s v="No"/>
  </r>
  <r>
    <n v="1212"/>
    <x v="181"/>
    <s v="Saturday"/>
    <s v="Same"/>
    <n v="45.19"/>
    <n v="7"/>
    <n v="0.15490152688647932"/>
    <n v="1.5"/>
    <d v="1899-12-30T19:53:00"/>
    <d v="1899-12-30T20:18:00"/>
    <d v="1899-12-30T00:25:00"/>
    <n v="25"/>
    <s v="8201 Preston Creek Drive"/>
    <m/>
    <x v="2"/>
    <x v="0"/>
    <x v="0"/>
    <s v="No"/>
  </r>
  <r>
    <n v="1213"/>
    <x v="181"/>
    <s v="Saturday"/>
    <s v="Same"/>
    <n v="40.590000000000003"/>
    <n v="0"/>
    <n v="0"/>
    <n v="5"/>
    <d v="1899-12-30T20:37:00"/>
    <d v="1899-12-30T21:13:00"/>
    <d v="1899-12-30T00:36:00"/>
    <n v="36"/>
    <s v="4653 The Landings Court"/>
    <m/>
    <x v="0"/>
    <x v="0"/>
    <x v="0"/>
    <s v="No"/>
  </r>
  <r>
    <n v="1214"/>
    <x v="181"/>
    <s v="Saturday"/>
    <s v="Same"/>
    <n v="57.37"/>
    <n v="4"/>
    <n v="6.9722851664633087E-2"/>
    <n v="1.5"/>
    <d v="1899-12-30T20:44:00"/>
    <d v="1899-12-30T21:32:00"/>
    <d v="1899-12-30T00:48:00"/>
    <n v="48"/>
    <s v="5625 Big River Drive"/>
    <m/>
    <x v="3"/>
    <x v="0"/>
    <x v="0"/>
    <s v="No"/>
  </r>
  <r>
    <n v="1215"/>
    <x v="182"/>
    <s v="Sunday"/>
    <s v="Different"/>
    <n v="74.31"/>
    <n v="13.85"/>
    <n v="0.18638137531960705"/>
    <n v="1.5"/>
    <d v="1899-12-30T17:22:00"/>
    <d v="1899-12-30T17:59:00"/>
    <d v="1899-12-30T00:37:00"/>
    <n v="37"/>
    <s v="5582 Buena Vista Drive"/>
    <m/>
    <x v="0"/>
    <x v="2"/>
    <x v="0"/>
    <s v="No"/>
  </r>
  <r>
    <n v="1216"/>
    <x v="182"/>
    <s v="Sunday"/>
    <s v="Same"/>
    <n v="43.19"/>
    <n v="10"/>
    <n v="0.23153507756425099"/>
    <n v="1.5"/>
    <d v="1899-12-30T17:32:00"/>
    <d v="1899-12-30T18:06:00"/>
    <d v="1899-12-30T00:34:00"/>
    <n v="34"/>
    <s v="6048 Canvas Back Drive"/>
    <m/>
    <x v="0"/>
    <x v="2"/>
    <x v="0"/>
    <s v="No"/>
  </r>
  <r>
    <n v="1217"/>
    <x v="182"/>
    <s v="Sunday"/>
    <s v="Same"/>
    <n v="49.69"/>
    <n v="10"/>
    <n v="0.20124773596297044"/>
    <n v="1.5"/>
    <d v="1899-12-30T17:55:00"/>
    <d v="1899-12-30T19:05:00"/>
    <d v="1899-12-30T01:10:00"/>
    <n v="70"/>
    <s v="8516 Moraine Drive"/>
    <m/>
    <x v="0"/>
    <x v="0"/>
    <x v="0"/>
    <s v="No"/>
  </r>
  <r>
    <n v="1218"/>
    <x v="182"/>
    <s v="Sunday"/>
    <s v="Same"/>
    <n v="43.79"/>
    <n v="7"/>
    <n v="0.15985384791048185"/>
    <n v="1.5"/>
    <d v="1899-12-30T18:07:00"/>
    <d v="1899-12-30T19:12:00"/>
    <d v="1899-12-30T01:05:00"/>
    <n v="65"/>
    <s v="7721 Kings Ridge Road"/>
    <m/>
    <x v="0"/>
    <x v="0"/>
    <x v="0"/>
    <s v="No"/>
  </r>
  <r>
    <n v="1219"/>
    <x v="182"/>
    <s v="Sunday"/>
    <s v="Same"/>
    <n v="46.44"/>
    <n v="7"/>
    <n v="0.15073212747631354"/>
    <n v="5"/>
    <d v="1899-12-30T18:34:00"/>
    <d v="1899-12-30T19:25:00"/>
    <d v="1899-12-30T00:51:00"/>
    <n v="51"/>
    <s v="12249 Lazio Lane"/>
    <m/>
    <x v="0"/>
    <x v="0"/>
    <x v="0"/>
    <s v="No"/>
  </r>
  <r>
    <n v="1220"/>
    <x v="182"/>
    <s v="Sunday"/>
    <s v="Same"/>
    <n v="19.7"/>
    <n v="4"/>
    <n v="0.20304568527918782"/>
    <n v="1.5"/>
    <d v="1899-12-30T18:35:00"/>
    <d v="1899-12-30T19:40:00"/>
    <d v="1899-12-30T01:05:00"/>
    <n v="65"/>
    <s v="10217 Natalie Drive"/>
    <m/>
    <x v="0"/>
    <x v="0"/>
    <x v="0"/>
    <s v="No"/>
  </r>
  <r>
    <n v="1221"/>
    <x v="182"/>
    <s v="Sunday"/>
    <s v="Same"/>
    <n v="16.239999999999998"/>
    <n v="3.76"/>
    <n v="0.23152709359605914"/>
    <n v="1.5"/>
    <d v="1899-12-30T18:58:00"/>
    <d v="1899-12-30T20:08:00"/>
    <d v="1899-12-30T01:10:00"/>
    <n v="70"/>
    <s v="105 Myers Avenue"/>
    <m/>
    <x v="0"/>
    <x v="0"/>
    <x v="1"/>
    <s v="No"/>
  </r>
  <r>
    <n v="1222"/>
    <x v="182"/>
    <s v="Sunday"/>
    <s v="Same"/>
    <n v="35.67"/>
    <n v="5"/>
    <n v="0.14017381553125877"/>
    <n v="1.5"/>
    <d v="1899-12-30T19:08:00"/>
    <d v="1899-12-30T20:17:00"/>
    <d v="1899-12-30T01:09:00"/>
    <n v="69"/>
    <s v="2045 Mason Drive"/>
    <m/>
    <x v="0"/>
    <x v="0"/>
    <x v="0"/>
    <s v="No"/>
  </r>
  <r>
    <n v="1223"/>
    <x v="182"/>
    <s v="Sunday"/>
    <s v="Same"/>
    <n v="33.5"/>
    <n v="3"/>
    <n v="8.9552238805970144E-2"/>
    <n v="5"/>
    <d v="1899-12-30T19:15:00"/>
    <d v="1899-12-30T20:32:00"/>
    <d v="1899-12-30T01:17:00"/>
    <n v="77"/>
    <s v="7501 Spruce Creek Lane"/>
    <m/>
    <x v="0"/>
    <x v="0"/>
    <x v="0"/>
    <s v="No"/>
  </r>
  <r>
    <n v="1224"/>
    <x v="183"/>
    <s v="Friday"/>
    <s v="Different"/>
    <n v="47.79"/>
    <n v="10"/>
    <n v="0.2092487968194183"/>
    <n v="5"/>
    <d v="1899-12-30T17:58:00"/>
    <d v="1899-12-30T18:50:00"/>
    <d v="1899-12-30T00:52:00"/>
    <n v="52"/>
    <s v="6475 Basilwood Drive"/>
    <m/>
    <x v="0"/>
    <x v="0"/>
    <x v="0"/>
    <s v="No"/>
  </r>
  <r>
    <n v="1225"/>
    <x v="183"/>
    <s v="Friday"/>
    <s v="Same"/>
    <n v="23.49"/>
    <n v="15.51"/>
    <n v="0.66028097062579827"/>
    <n v="5"/>
    <d v="1899-12-30T18:03:00"/>
    <d v="1899-12-30T19:05:00"/>
    <d v="1899-12-30T01:02:00"/>
    <n v="62.000000000000007"/>
    <s v="8061 Hillside Drive"/>
    <m/>
    <x v="0"/>
    <x v="0"/>
    <x v="0"/>
    <s v="No"/>
  </r>
  <r>
    <n v="1226"/>
    <x v="183"/>
    <s v="Friday"/>
    <s v="Same"/>
    <n v="42.65"/>
    <n v="6"/>
    <n v="0.1406799531066823"/>
    <n v="5"/>
    <d v="1899-12-30T18:01:00"/>
    <d v="1899-12-30T19:13:00"/>
    <d v="1899-12-30T01:12:00"/>
    <n v="72"/>
    <s v="7950 Meadow Hill Drive"/>
    <m/>
    <x v="0"/>
    <x v="0"/>
    <x v="0"/>
    <s v="No"/>
  </r>
  <r>
    <n v="1227"/>
    <x v="183"/>
    <s v="Friday"/>
    <s v="Same"/>
    <n v="25.44"/>
    <n v="4.5599999999999996"/>
    <n v="0.17924528301886791"/>
    <n v="1.5"/>
    <d v="1899-12-30T18:10:00"/>
    <d v="1899-12-30T19:24:00"/>
    <d v="1899-12-30T01:14:00"/>
    <n v="74"/>
    <s v="8530 Hidden Springs Drive"/>
    <m/>
    <x v="0"/>
    <x v="0"/>
    <x v="0"/>
    <s v="No"/>
  </r>
  <r>
    <n v="1228"/>
    <x v="183"/>
    <s v="Friday"/>
    <s v="Same"/>
    <n v="50.23"/>
    <n v="9.76"/>
    <n v="0.19430619151901254"/>
    <n v="5"/>
    <d v="1899-12-30T19:23:00"/>
    <d v="1899-12-30T20:11:00"/>
    <d v="1899-12-30T00:48:00"/>
    <n v="48"/>
    <s v="10387 Burnt Mill Lane"/>
    <m/>
    <x v="0"/>
    <x v="0"/>
    <x v="0"/>
    <s v="No"/>
  </r>
  <r>
    <n v="1229"/>
    <x v="183"/>
    <s v="Friday"/>
    <s v="Same"/>
    <n v="34.590000000000003"/>
    <n v="4.41"/>
    <n v="0.12749349522983519"/>
    <n v="5"/>
    <d v="1899-12-30T19:26:00"/>
    <d v="1899-12-30T20:25:00"/>
    <d v="1899-12-30T00:59:00"/>
    <n v="59"/>
    <s v="11295 Graceland Lane"/>
    <m/>
    <x v="0"/>
    <x v="0"/>
    <x v="0"/>
    <s v="No"/>
  </r>
  <r>
    <n v="1230"/>
    <x v="183"/>
    <s v="Friday"/>
    <s v="Same"/>
    <n v="20.03"/>
    <n v="4"/>
    <n v="0.19970044932601097"/>
    <n v="1.5"/>
    <d v="1899-12-30T20:20:00"/>
    <d v="1899-12-30T21:14:00"/>
    <d v="1899-12-30T00:54:00"/>
    <n v="53.999999999999993"/>
    <s v="6016 Lost Valley Drive"/>
    <m/>
    <x v="3"/>
    <x v="0"/>
    <x v="0"/>
    <s v="No"/>
  </r>
  <r>
    <n v="1231"/>
    <x v="183"/>
    <s v="Friday"/>
    <s v="Same"/>
    <n v="41.14"/>
    <n v="10"/>
    <n v="0.24307243558580457"/>
    <n v="1.5"/>
    <d v="1899-12-30T20:21:00"/>
    <d v="1899-12-30T21:37:00"/>
    <d v="1899-12-30T01:16:00"/>
    <n v="76"/>
    <s v="2355 Lebanon Drive"/>
    <n v="16301"/>
    <x v="0"/>
    <x v="0"/>
    <x v="1"/>
    <s v="No"/>
  </r>
  <r>
    <n v="1232"/>
    <x v="184"/>
    <s v="Saturday"/>
    <s v="Different"/>
    <n v="44.82"/>
    <n v="3"/>
    <n v="6.6934404283801874E-2"/>
    <n v="5"/>
    <d v="1899-12-30T16:42:00"/>
    <d v="1899-12-30T17:26:00"/>
    <d v="1899-12-30T00:44:00"/>
    <n v="44"/>
    <s v="6847 Bendbrook Drive"/>
    <m/>
    <x v="0"/>
    <x v="0"/>
    <x v="0"/>
    <s v="No"/>
  </r>
  <r>
    <n v="1233"/>
    <x v="184"/>
    <s v="Saturday"/>
    <s v="Same"/>
    <n v="43.19"/>
    <n v="6"/>
    <n v="0.13892104653855059"/>
    <n v="1.5"/>
    <d v="1899-12-30T17:39:00"/>
    <d v="1899-12-30T18:22:00"/>
    <d v="1899-12-30T00:43:00"/>
    <n v="43"/>
    <s v="6578 Bluffview Drive"/>
    <m/>
    <x v="0"/>
    <x v="0"/>
    <x v="0"/>
    <s v="No"/>
  </r>
  <r>
    <n v="1234"/>
    <x v="184"/>
    <s v="Saturday"/>
    <s v="Same"/>
    <n v="36.479999999999997"/>
    <n v="5"/>
    <n v="0.13706140350877194"/>
    <n v="1.5"/>
    <d v="1899-12-30T17:49:00"/>
    <d v="1899-12-30T18:35:00"/>
    <d v="1899-12-30T00:46:00"/>
    <n v="46.000000000000007"/>
    <s v="12004 Hermitage Lane"/>
    <m/>
    <x v="0"/>
    <x v="0"/>
    <x v="0"/>
    <s v="No"/>
  </r>
  <r>
    <n v="1235"/>
    <x v="184"/>
    <s v="Saturday"/>
    <s v="Same"/>
    <n v="41.89"/>
    <n v="6"/>
    <n v="0.143232275005968"/>
    <n v="1.5"/>
    <d v="1899-12-30T18:00:00"/>
    <d v="1899-12-30T18:43:00"/>
    <d v="1899-12-30T00:43:00"/>
    <n v="43"/>
    <s v="7534 Seawood Drive"/>
    <m/>
    <x v="0"/>
    <x v="0"/>
    <x v="0"/>
    <s v="No"/>
  </r>
  <r>
    <n v="1236"/>
    <x v="184"/>
    <s v="Saturday"/>
    <s v="Same"/>
    <n v="38.369999999999997"/>
    <n v="3"/>
    <n v="7.8186082877247862E-2"/>
    <n v="1.5"/>
    <d v="1899-12-30T18:28:00"/>
    <d v="1899-12-30T19:21:00"/>
    <d v="1899-12-30T00:53:00"/>
    <n v="53"/>
    <s v="13969 Adare Manor"/>
    <m/>
    <x v="0"/>
    <x v="0"/>
    <x v="0"/>
    <s v="No"/>
  </r>
  <r>
    <n v="1237"/>
    <x v="184"/>
    <s v="Saturday"/>
    <s v="Same"/>
    <n v="28.15"/>
    <n v="5"/>
    <n v="0.17761989342806395"/>
    <n v="1.5"/>
    <d v="1899-12-30T18:43:00"/>
    <d v="1899-12-30T19:42:00"/>
    <d v="1899-12-30T00:59:00"/>
    <n v="59"/>
    <s v="10404 Megan Court"/>
    <m/>
    <x v="0"/>
    <x v="0"/>
    <x v="0"/>
    <s v="No"/>
  </r>
  <r>
    <n v="1238"/>
    <x v="184"/>
    <s v="Saturday"/>
    <s v="Same"/>
    <n v="21.05"/>
    <n v="10"/>
    <n v="0.47505938242280282"/>
    <n v="1.5"/>
    <d v="1899-12-30T19:42:00"/>
    <d v="1899-12-30T20:15:00"/>
    <d v="1899-12-30T00:33:00"/>
    <n v="33"/>
    <s v="1586 Morris Lane"/>
    <m/>
    <x v="0"/>
    <x v="0"/>
    <x v="0"/>
    <s v="No"/>
  </r>
  <r>
    <n v="1239"/>
    <x v="184"/>
    <s v="Saturday"/>
    <s v="Same"/>
    <n v="22.14"/>
    <n v="3"/>
    <n v="0.13550135501355012"/>
    <n v="1.5"/>
    <d v="1899-12-30T19:50:00"/>
    <d v="1899-12-30T20:28:00"/>
    <d v="1899-12-30T00:38:00"/>
    <n v="38"/>
    <s v="5995 Orchard Park Drive"/>
    <m/>
    <x v="0"/>
    <x v="2"/>
    <x v="0"/>
    <s v="No"/>
  </r>
  <r>
    <n v="1240"/>
    <x v="184"/>
    <s v="Saturday"/>
    <s v="Same"/>
    <n v="19.43"/>
    <n v="3"/>
    <n v="0.15440041173443128"/>
    <n v="1.5"/>
    <d v="1899-12-30T20:06:00"/>
    <d v="1899-12-30T21:03:00"/>
    <d v="1899-12-30T00:57:00"/>
    <n v="57"/>
    <s v="5384 Breckenridge Court"/>
    <m/>
    <x v="0"/>
    <x v="2"/>
    <x v="0"/>
    <s v="No"/>
  </r>
  <r>
    <n v="1241"/>
    <x v="184"/>
    <s v="Saturday"/>
    <s v="Same"/>
    <n v="24.9"/>
    <n v="5.0999999999999996"/>
    <n v="0.20481927710843373"/>
    <n v="1.5"/>
    <d v="1899-12-30T20:34:00"/>
    <d v="1899-12-30T21:15:00"/>
    <d v="1899-12-30T00:41:00"/>
    <n v="41"/>
    <s v="1 Pinehurst Court"/>
    <m/>
    <x v="0"/>
    <x v="1"/>
    <x v="0"/>
    <s v="No"/>
  </r>
  <r>
    <n v="1242"/>
    <x v="184"/>
    <s v="Saturday"/>
    <s v="Same"/>
    <n v="25.98"/>
    <n v="24.02"/>
    <n v="0.92455735180908383"/>
    <n v="1.5"/>
    <d v="1899-12-30T21:37:00"/>
    <d v="1899-12-30T21:57:00"/>
    <d v="1899-12-30T00:20:00"/>
    <n v="20"/>
    <s v="2356 Chelsea Drive"/>
    <m/>
    <x v="0"/>
    <x v="0"/>
    <x v="0"/>
    <s v="No"/>
  </r>
  <r>
    <n v="1243"/>
    <x v="184"/>
    <s v="Saturday"/>
    <s v="Same"/>
    <n v="54.29"/>
    <n v="5.71"/>
    <n v="0.10517590716522381"/>
    <n v="1.5"/>
    <d v="1899-12-30T21:30:00"/>
    <d v="1899-12-30T22:13:00"/>
    <d v="1899-12-30T00:43:00"/>
    <n v="43"/>
    <s v="8404 Warren Parkway"/>
    <n v="616"/>
    <x v="0"/>
    <x v="0"/>
    <x v="1"/>
    <s v="No"/>
  </r>
  <r>
    <n v="1244"/>
    <x v="185"/>
    <s v="Sunday"/>
    <s v="Different"/>
    <n v="85.14"/>
    <n v="5"/>
    <n v="5.8726802912849423E-2"/>
    <n v="5"/>
    <d v="1899-12-30T16:29:00"/>
    <d v="1899-12-30T17:21:00"/>
    <d v="1899-12-30T00:52:00"/>
    <n v="52"/>
    <s v="8609 Dewland Drive"/>
    <m/>
    <x v="5"/>
    <x v="0"/>
    <x v="0"/>
    <s v="No"/>
  </r>
  <r>
    <n v="1245"/>
    <x v="185"/>
    <s v="Sunday"/>
    <s v="Same"/>
    <n v="42.7"/>
    <n v="8"/>
    <n v="0.18735362997658078"/>
    <n v="1.5"/>
    <d v="1899-12-30T16:51:00"/>
    <d v="1899-12-30T17:37:00"/>
    <d v="1899-12-30T00:46:00"/>
    <n v="46.000000000000007"/>
    <s v="9700 Presthope Drive"/>
    <m/>
    <x v="0"/>
    <x v="0"/>
    <x v="0"/>
    <s v="No"/>
  </r>
  <r>
    <n v="1246"/>
    <x v="185"/>
    <s v="Sunday"/>
    <s v="Same"/>
    <n v="44.33"/>
    <n v="7"/>
    <n v="0.15790660951951274"/>
    <n v="1.5"/>
    <d v="1899-12-30T17:16:00"/>
    <d v="1899-12-30T18:11:00"/>
    <d v="1899-12-30T00:55:00"/>
    <n v="54.999999999999993"/>
    <s v="7721 Kings Ridge Road"/>
    <m/>
    <x v="0"/>
    <x v="0"/>
    <x v="0"/>
    <s v="No"/>
  </r>
  <r>
    <n v="1247"/>
    <x v="185"/>
    <s v="Sunday"/>
    <s v="Same"/>
    <n v="29.77"/>
    <n v="5"/>
    <n v="0.16795431642593214"/>
    <n v="1.5"/>
    <d v="1899-12-30T17:41:00"/>
    <d v="1899-12-30T18:26:00"/>
    <d v="1899-12-30T00:45:00"/>
    <n v="45"/>
    <s v="5800 Granite Parkway"/>
    <n v="550"/>
    <x v="2"/>
    <x v="0"/>
    <x v="3"/>
    <s v="No"/>
  </r>
  <r>
    <n v="1248"/>
    <x v="185"/>
    <s v="Sunday"/>
    <s v="Same"/>
    <n v="21.05"/>
    <n v="4"/>
    <n v="0.19002375296912113"/>
    <n v="1.5"/>
    <d v="1899-12-30T18:27:00"/>
    <d v="1899-12-30T19:03:00"/>
    <d v="1899-12-30T00:36:00"/>
    <n v="36"/>
    <s v="6743 Massa Lane"/>
    <m/>
    <x v="0"/>
    <x v="0"/>
    <x v="0"/>
    <s v="No"/>
  </r>
  <r>
    <n v="1249"/>
    <x v="185"/>
    <s v="Sunday"/>
    <s v="Same"/>
    <n v="41.3"/>
    <n v="5"/>
    <n v="0.12106537530266345"/>
    <n v="1.5"/>
    <d v="1899-12-30T18:35:00"/>
    <d v="1899-12-30T19:14:00"/>
    <d v="1899-12-30T00:39:00"/>
    <n v="39"/>
    <s v="5004 Buena Vista Drive"/>
    <m/>
    <x v="0"/>
    <x v="2"/>
    <x v="0"/>
    <s v="No"/>
  </r>
  <r>
    <n v="1250"/>
    <x v="185"/>
    <s v="Sunday"/>
    <s v="Same"/>
    <n v="29.77"/>
    <n v="3"/>
    <n v="0.10077258985555929"/>
    <n v="1.5"/>
    <d v="1899-12-30T18:25:00"/>
    <d v="1899-12-30T19:22:00"/>
    <d v="1899-12-30T00:57:00"/>
    <n v="57"/>
    <s v="4401 Druid Hills Drive"/>
    <m/>
    <x v="0"/>
    <x v="0"/>
    <x v="0"/>
    <s v="No"/>
  </r>
  <r>
    <n v="1251"/>
    <x v="185"/>
    <s v="Sunday"/>
    <s v="Same"/>
    <n v="26.74"/>
    <n v="2"/>
    <n v="7.4794315632011971E-2"/>
    <n v="5"/>
    <d v="1899-12-30T18:44:00"/>
    <d v="1899-12-30T19:32:00"/>
    <d v="1899-12-30T00:48:00"/>
    <n v="48"/>
    <s v="5854 Country View Lane"/>
    <m/>
    <x v="0"/>
    <x v="0"/>
    <x v="0"/>
    <s v="No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596095-B176-442B-A2CC-ECE5C3D38014}" name="PivotTable8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7">
  <location ref="D22:E29" firstHeaderRow="1" firstDataRow="1" firstDataCol="1"/>
  <pivotFields count="21">
    <pivotField numFmtId="1" showAll="0"/>
    <pivotField numFmtId="14" showAll="0">
      <items count="1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t="default"/>
      </items>
    </pivotField>
    <pivotField showAll="0"/>
    <pivotField showAll="0"/>
    <pivotField numFmtId="164" showAll="0"/>
    <pivotField numFmtId="164" showAll="0"/>
    <pivotField dataField="1" numFmtId="10" showAll="0"/>
    <pivotField numFmtId="164" showAll="0"/>
    <pivotField numFmtId="166" showAll="0"/>
    <pivotField numFmtId="166" showAll="0"/>
    <pivotField numFmtId="165" showAll="0"/>
    <pivotField numFmtId="1" showAll="0"/>
    <pivotField showAll="0"/>
    <pivotField showAll="0"/>
    <pivotField showAll="0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showAll="0" sortType="descending">
      <items count="8">
        <item x="4"/>
        <item x="5"/>
        <item x="6"/>
        <item x="2"/>
        <item x="1"/>
        <item x="3"/>
        <item h="1"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5"/>
  </rowFields>
  <rowItems count="7">
    <i>
      <x v="5"/>
    </i>
    <i>
      <x v="1"/>
    </i>
    <i>
      <x v="3"/>
    </i>
    <i>
      <x v="4"/>
    </i>
    <i>
      <x v="2"/>
    </i>
    <i>
      <x/>
    </i>
    <i t="grand">
      <x/>
    </i>
  </rowItems>
  <colItems count="1">
    <i/>
  </colItems>
  <dataFields count="1">
    <dataField name="Average of Tip Percentage" fld="6" subtotal="average" baseField="15" baseItem="0" numFmtId="10"/>
  </dataFields>
  <chartFormats count="2">
    <chartFormat chart="1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3">
      <pivotArea type="data" outline="0" fieldPosition="0">
        <references count="2">
          <reference field="4294967294" count="1" selected="0">
            <x v="0"/>
          </reference>
          <reference field="15" count="1" selected="0">
            <x v="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0DFEE2-AFE5-498C-8010-3CFC9DBBE069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7">
  <location ref="G5:H10" firstHeaderRow="1" firstDataRow="1" firstDataCol="1"/>
  <pivotFields count="21">
    <pivotField numFmtId="1" showAll="0"/>
    <pivotField numFmtId="14" showAll="0">
      <items count="1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t="default"/>
      </items>
    </pivotField>
    <pivotField showAll="0"/>
    <pivotField showAll="0"/>
    <pivotField numFmtId="164" showAll="0"/>
    <pivotField numFmtId="164" showAll="0"/>
    <pivotField numFmtId="10" showAll="0"/>
    <pivotField numFmtId="164" showAll="0"/>
    <pivotField numFmtId="166" showAll="0"/>
    <pivotField numFmtId="166" showAll="0"/>
    <pivotField numFmtId="165" showAll="0"/>
    <pivotField numFmtId="1" showAll="0"/>
    <pivotField showAll="0"/>
    <pivotField showAll="0"/>
    <pivotField showAll="0"/>
    <pivotField showAll="0"/>
    <pivotField axis="axisRow" dataField="1" showAll="0" sortType="descending">
      <items count="5">
        <item x="1"/>
        <item x="3"/>
        <item x="2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6"/>
  </rowFields>
  <rowItems count="5">
    <i>
      <x v="3"/>
    </i>
    <i>
      <x/>
    </i>
    <i>
      <x v="2"/>
    </i>
    <i>
      <x v="1"/>
    </i>
    <i t="grand">
      <x/>
    </i>
  </rowItems>
  <colItems count="1">
    <i/>
  </colItems>
  <dataFields count="1">
    <dataField name="Count of Housing" fld="16" subtotal="count" baseField="0" baseItem="0"/>
  </dataFields>
  <chartFormats count="5">
    <chartFormat chart="16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7">
      <pivotArea type="data" outline="0" fieldPosition="0">
        <references count="2">
          <reference field="4294967294" count="1" selected="0">
            <x v="0"/>
          </reference>
          <reference field="16" count="1" selected="0">
            <x v="3"/>
          </reference>
        </references>
      </pivotArea>
    </chartFormat>
    <chartFormat chart="16" format="8">
      <pivotArea type="data" outline="0" fieldPosition="0">
        <references count="2">
          <reference field="4294967294" count="1" selected="0">
            <x v="0"/>
          </reference>
          <reference field="16" count="1" selected="0">
            <x v="0"/>
          </reference>
        </references>
      </pivotArea>
    </chartFormat>
    <chartFormat chart="16" format="9">
      <pivotArea type="data" outline="0" fieldPosition="0">
        <references count="2">
          <reference field="4294967294" count="1" selected="0">
            <x v="0"/>
          </reference>
          <reference field="16" count="1" selected="0">
            <x v="2"/>
          </reference>
        </references>
      </pivotArea>
    </chartFormat>
    <chartFormat chart="16" format="10">
      <pivotArea type="data" outline="0" fieldPosition="0">
        <references count="2">
          <reference field="4294967294" count="1" selected="0">
            <x v="0"/>
          </reference>
          <reference field="16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37ACEC-0384-45D0-BA2F-1343BBF0408D}" name="PivotTable6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7">
  <location ref="G12:H20" firstHeaderRow="1" firstDataRow="1" firstDataCol="1"/>
  <pivotFields count="21">
    <pivotField numFmtId="1" showAll="0"/>
    <pivotField numFmtId="14" showAll="0">
      <items count="1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t="default"/>
      </items>
    </pivotField>
    <pivotField showAll="0"/>
    <pivotField showAll="0"/>
    <pivotField numFmtId="164" showAll="0"/>
    <pivotField numFmtId="164" showAll="0"/>
    <pivotField numFmtId="10" showAll="0"/>
    <pivotField numFmtId="164" showAll="0"/>
    <pivotField numFmtId="166" showAll="0"/>
    <pivotField numFmtId="166" showAll="0"/>
    <pivotField numFmtId="165" showAll="0"/>
    <pivotField numFmtId="1" showAll="0"/>
    <pivotField showAll="0"/>
    <pivotField showAll="0"/>
    <pivotField axis="axisRow" dataField="1" showAll="0" sortType="descending">
      <items count="8">
        <item x="6"/>
        <item x="4"/>
        <item x="0"/>
        <item x="1"/>
        <item x="5"/>
        <item x="2"/>
        <item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4"/>
  </rowFields>
  <rowItems count="8">
    <i>
      <x v="2"/>
    </i>
    <i>
      <x v="5"/>
    </i>
    <i>
      <x v="6"/>
    </i>
    <i>
      <x v="1"/>
    </i>
    <i>
      <x v="3"/>
    </i>
    <i>
      <x v="4"/>
    </i>
    <i>
      <x/>
    </i>
    <i t="grand">
      <x/>
    </i>
  </rowItems>
  <colItems count="1">
    <i/>
  </colItems>
  <dataFields count="1">
    <dataField name="Count of City" fld="14" subtotal="count" baseField="0" baseItem="0"/>
  </dataFields>
  <chartFormats count="8">
    <chartFormat chart="1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10">
      <pivotArea type="data" outline="0" fieldPosition="0">
        <references count="2">
          <reference field="4294967294" count="1" selected="0">
            <x v="0"/>
          </reference>
          <reference field="14" count="1" selected="0">
            <x v="2"/>
          </reference>
        </references>
      </pivotArea>
    </chartFormat>
    <chartFormat chart="16" format="11">
      <pivotArea type="data" outline="0" fieldPosition="0">
        <references count="2">
          <reference field="4294967294" count="1" selected="0">
            <x v="0"/>
          </reference>
          <reference field="14" count="1" selected="0">
            <x v="5"/>
          </reference>
        </references>
      </pivotArea>
    </chartFormat>
    <chartFormat chart="16" format="12">
      <pivotArea type="data" outline="0" fieldPosition="0">
        <references count="2">
          <reference field="4294967294" count="1" selected="0">
            <x v="0"/>
          </reference>
          <reference field="14" count="1" selected="0">
            <x v="6"/>
          </reference>
        </references>
      </pivotArea>
    </chartFormat>
    <chartFormat chart="16" format="13">
      <pivotArea type="data" outline="0" fieldPosition="0">
        <references count="2">
          <reference field="4294967294" count="1" selected="0">
            <x v="0"/>
          </reference>
          <reference field="14" count="1" selected="0">
            <x v="1"/>
          </reference>
        </references>
      </pivotArea>
    </chartFormat>
    <chartFormat chart="16" format="14">
      <pivotArea type="data" outline="0" fieldPosition="0">
        <references count="2">
          <reference field="4294967294" count="1" selected="0">
            <x v="0"/>
          </reference>
          <reference field="14" count="1" selected="0">
            <x v="3"/>
          </reference>
        </references>
      </pivotArea>
    </chartFormat>
    <chartFormat chart="16" format="15">
      <pivotArea type="data" outline="0" fieldPosition="0">
        <references count="2">
          <reference field="4294967294" count="1" selected="0">
            <x v="0"/>
          </reference>
          <reference field="14" count="1" selected="0">
            <x v="4"/>
          </reference>
        </references>
      </pivotArea>
    </chartFormat>
    <chartFormat chart="16" format="16">
      <pivotArea type="data" outline="0" fieldPosition="0">
        <references count="2">
          <reference field="4294967294" count="1" selected="0">
            <x v="0"/>
          </reference>
          <reference field="1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B85F49-0473-42FC-AD85-E9D36ED1F5A2}" name="PivotTable5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2">
  <location ref="D12:E20" firstHeaderRow="1" firstDataRow="1" firstDataCol="1"/>
  <pivotFields count="21">
    <pivotField numFmtId="1" showAll="0"/>
    <pivotField numFmtId="14" showAll="0">
      <items count="1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t="default"/>
      </items>
    </pivotField>
    <pivotField showAll="0"/>
    <pivotField showAll="0"/>
    <pivotField numFmtId="164" showAll="0"/>
    <pivotField numFmtId="164" showAll="0"/>
    <pivotField dataField="1" numFmtId="10" showAll="0"/>
    <pivotField numFmtId="164" showAll="0"/>
    <pivotField numFmtId="166" showAll="0"/>
    <pivotField numFmtId="166" showAll="0"/>
    <pivotField numFmtId="165" showAll="0"/>
    <pivotField numFmtId="1" showAll="0"/>
    <pivotField showAll="0"/>
    <pivotField showAll="0"/>
    <pivotField axis="axisRow" showAll="0" sortType="descending">
      <items count="8">
        <item x="6"/>
        <item x="4"/>
        <item x="0"/>
        <item x="1"/>
        <item x="5"/>
        <item x="2"/>
        <item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4"/>
  </rowFields>
  <rowItems count="8">
    <i>
      <x v="2"/>
    </i>
    <i>
      <x v="3"/>
    </i>
    <i>
      <x v="6"/>
    </i>
    <i>
      <x v="1"/>
    </i>
    <i>
      <x v="4"/>
    </i>
    <i>
      <x v="5"/>
    </i>
    <i>
      <x/>
    </i>
    <i t="grand">
      <x/>
    </i>
  </rowItems>
  <colItems count="1">
    <i/>
  </colItems>
  <dataFields count="1">
    <dataField name="Average of Tip Percentage" fld="6" subtotal="average" baseField="15" baseItem="0" numFmtId="10"/>
  </dataFields>
  <chartFormats count="2">
    <chartFormat chart="1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3">
      <pivotArea type="data" outline="0" fieldPosition="0">
        <references count="2">
          <reference field="4294967294" count="1" selected="0">
            <x v="0"/>
          </reference>
          <reference field="1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8FA3FB-5643-4DE6-8273-6099AA171892}" name="PivotTable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7">
  <location ref="A22:B29" firstHeaderRow="1" firstDataRow="1" firstDataCol="1"/>
  <pivotFields count="21">
    <pivotField numFmtId="1" showAll="0"/>
    <pivotField numFmtId="14" showAll="0">
      <items count="1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t="default"/>
      </items>
    </pivotField>
    <pivotField showAll="0"/>
    <pivotField showAll="0"/>
    <pivotField numFmtId="164" showAll="0"/>
    <pivotField dataField="1" numFmtId="164" showAll="0"/>
    <pivotField numFmtId="10" showAll="0"/>
    <pivotField numFmtId="164" showAll="0"/>
    <pivotField numFmtId="166" showAll="0"/>
    <pivotField numFmtId="166" showAll="0"/>
    <pivotField numFmtId="165" showAll="0"/>
    <pivotField numFmtId="1" showAll="0"/>
    <pivotField showAll="0"/>
    <pivotField showAll="0"/>
    <pivotField showAll="0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showAll="0" sortType="descending">
      <items count="8">
        <item x="4"/>
        <item x="5"/>
        <item x="6"/>
        <item x="2"/>
        <item x="1"/>
        <item x="3"/>
        <item h="1"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5"/>
  </rowFields>
  <rowItems count="7">
    <i>
      <x v="3"/>
    </i>
    <i>
      <x v="1"/>
    </i>
    <i>
      <x v="4"/>
    </i>
    <i>
      <x v="5"/>
    </i>
    <i>
      <x v="2"/>
    </i>
    <i>
      <x/>
    </i>
    <i t="grand">
      <x/>
    </i>
  </rowItems>
  <colItems count="1">
    <i/>
  </colItems>
  <dataFields count="1">
    <dataField name="Average of Tip" fld="5" subtotal="average" baseField="0" baseItem="47478" numFmtId="164"/>
  </dataFields>
  <chartFormats count="3">
    <chartFormat chart="1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3">
      <pivotArea type="data" outline="0" fieldPosition="0">
        <references count="2">
          <reference field="4294967294" count="1" selected="0">
            <x v="0"/>
          </reference>
          <reference field="1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848898-ECE8-4911-AA79-75979A8AFC14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7">
  <location ref="A12:B20" firstHeaderRow="1" firstDataRow="1" firstDataCol="1"/>
  <pivotFields count="21">
    <pivotField numFmtId="1" showAll="0"/>
    <pivotField numFmtId="14" showAll="0">
      <items count="1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t="default"/>
      </items>
    </pivotField>
    <pivotField showAll="0"/>
    <pivotField showAll="0"/>
    <pivotField numFmtId="164" showAll="0"/>
    <pivotField dataField="1" numFmtId="164" showAll="0"/>
    <pivotField numFmtId="10" showAll="0"/>
    <pivotField numFmtId="164" showAll="0"/>
    <pivotField numFmtId="166" showAll="0"/>
    <pivotField numFmtId="166" showAll="0"/>
    <pivotField numFmtId="165" showAll="0"/>
    <pivotField numFmtId="1" showAll="0"/>
    <pivotField showAll="0"/>
    <pivotField showAll="0"/>
    <pivotField axis="axisRow" showAll="0" sortType="descending">
      <items count="8">
        <item x="6"/>
        <item x="4"/>
        <item x="0"/>
        <item x="1"/>
        <item x="5"/>
        <item x="2"/>
        <item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 sortType="de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4"/>
  </rowFields>
  <rowItems count="8">
    <i>
      <x v="3"/>
    </i>
    <i>
      <x v="4"/>
    </i>
    <i>
      <x v="1"/>
    </i>
    <i>
      <x v="2"/>
    </i>
    <i>
      <x v="6"/>
    </i>
    <i>
      <x v="5"/>
    </i>
    <i>
      <x/>
    </i>
    <i t="grand">
      <x/>
    </i>
  </rowItems>
  <colItems count="1">
    <i/>
  </colItems>
  <dataFields count="1">
    <dataField name="Average of Tip" fld="5" subtotal="average" baseField="0" baseItem="47478" numFmtId="164"/>
  </dataFields>
  <chartFormats count="3">
    <chartFormat chart="1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3">
      <pivotArea type="data" outline="0" fieldPosition="0">
        <references count="2">
          <reference field="4294967294" count="1" selected="0">
            <x v="0"/>
          </reference>
          <reference field="14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8980786-5D9A-414E-B491-C7A64E2F70DD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3">
  <location ref="D5:E10" firstHeaderRow="1" firstDataRow="1" firstDataCol="1"/>
  <pivotFields count="21">
    <pivotField numFmtId="1" showAll="0"/>
    <pivotField numFmtId="14" showAll="0">
      <items count="1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t="default"/>
      </items>
    </pivotField>
    <pivotField showAll="0"/>
    <pivotField showAll="0"/>
    <pivotField numFmtId="164" showAll="0"/>
    <pivotField numFmtId="164" showAll="0"/>
    <pivotField dataField="1" numFmtId="10" showAll="0"/>
    <pivotField numFmtId="164" showAll="0"/>
    <pivotField numFmtId="166" showAll="0"/>
    <pivotField numFmtId="166" showAll="0"/>
    <pivotField numFmtId="165" showAll="0"/>
    <pivotField numFmtId="1" showAll="0"/>
    <pivotField showAll="0"/>
    <pivotField showAll="0"/>
    <pivotField showAll="0"/>
    <pivotField showAll="0"/>
    <pivotField axis="axisRow" showAll="0" sortType="descending">
      <items count="5">
        <item x="1"/>
        <item x="3"/>
        <item x="2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6"/>
  </rowFields>
  <rowItems count="5">
    <i>
      <x v="2"/>
    </i>
    <i>
      <x v="3"/>
    </i>
    <i>
      <x/>
    </i>
    <i>
      <x v="1"/>
    </i>
    <i t="grand">
      <x/>
    </i>
  </rowItems>
  <colItems count="1">
    <i/>
  </colItems>
  <dataFields count="1">
    <dataField name="Average of Tip Percentage" fld="6" subtotal="average" baseField="15" baseItem="0" numFmtId="10"/>
  </dataFields>
  <chartFormats count="2">
    <chartFormat chart="1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3">
      <pivotArea type="data" outline="0" fieldPosition="0">
        <references count="2">
          <reference field="4294967294" count="1" selected="0">
            <x v="0"/>
          </reference>
          <reference field="16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C3D178-6B31-4B61-BA1A-4C3560BAF7D9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7">
  <location ref="A5:B10" firstHeaderRow="1" firstDataRow="1" firstDataCol="1"/>
  <pivotFields count="21">
    <pivotField numFmtId="1" showAll="0"/>
    <pivotField numFmtId="14" showAll="0">
      <items count="1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t="default"/>
      </items>
    </pivotField>
    <pivotField showAll="0"/>
    <pivotField showAll="0"/>
    <pivotField numFmtId="164" showAll="0"/>
    <pivotField dataField="1" numFmtId="164" showAll="0"/>
    <pivotField numFmtId="10" showAll="0"/>
    <pivotField numFmtId="164" showAll="0"/>
    <pivotField numFmtId="166" showAll="0"/>
    <pivotField numFmtId="166" showAll="0"/>
    <pivotField numFmtId="165" showAll="0"/>
    <pivotField numFmtId="1" showAll="0"/>
    <pivotField showAll="0"/>
    <pivotField showAll="0"/>
    <pivotField showAll="0"/>
    <pivotField showAll="0"/>
    <pivotField axis="axisRow" showAll="0" sortType="descending">
      <items count="5">
        <item x="1"/>
        <item x="3"/>
        <item x="2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6"/>
  </rowFields>
  <rowItems count="5">
    <i>
      <x v="1"/>
    </i>
    <i>
      <x v="3"/>
    </i>
    <i>
      <x v="2"/>
    </i>
    <i>
      <x/>
    </i>
    <i t="grand">
      <x/>
    </i>
  </rowItems>
  <colItems count="1">
    <i/>
  </colItems>
  <dataFields count="1">
    <dataField name="Average of Tip" fld="5" subtotal="average" baseField="0" baseItem="47478" numFmtId="164"/>
  </dataFields>
  <chartFormats count="2">
    <chartFormat chart="1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3">
      <pivotArea type="data" outline="0" fieldPosition="0">
        <references count="2">
          <reference field="4294967294" count="1" selected="0">
            <x v="0"/>
          </reference>
          <reference field="16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32F7EE7-DEE1-4CA4-BE65-E013F8368199}" name="PivotTable9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7">
  <location ref="G22:H29" firstHeaderRow="1" firstDataRow="1" firstDataCol="1"/>
  <pivotFields count="21">
    <pivotField numFmtId="1" showAll="0"/>
    <pivotField numFmtId="14" showAll="0">
      <items count="1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t="default"/>
      </items>
    </pivotField>
    <pivotField showAll="0"/>
    <pivotField showAll="0"/>
    <pivotField numFmtId="164" showAll="0"/>
    <pivotField numFmtId="164" showAll="0"/>
    <pivotField numFmtId="10" showAll="0"/>
    <pivotField numFmtId="164" showAll="0"/>
    <pivotField numFmtId="166" showAll="0"/>
    <pivotField numFmtId="166" showAll="0"/>
    <pivotField numFmtId="165" showAll="0"/>
    <pivotField numFmtId="1" showAll="0"/>
    <pivotField showAll="0"/>
    <pivotField showAll="0"/>
    <pivotField showAll="0"/>
    <pivotField axis="axisRow" dataField="1" showAll="0" sortType="descending">
      <items count="8">
        <item x="4"/>
        <item x="5"/>
        <item x="6"/>
        <item x="2"/>
        <item x="1"/>
        <item x="3"/>
        <item h="1"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5">
        <item x="0"/>
        <item x="1"/>
        <item x="2"/>
        <item x="3"/>
        <item t="default"/>
      </items>
    </pivotField>
  </pivotFields>
  <rowFields count="1">
    <field x="15"/>
  </rowFields>
  <rowItems count="7">
    <i>
      <x v="3"/>
    </i>
    <i>
      <x v="4"/>
    </i>
    <i>
      <x v="5"/>
    </i>
    <i>
      <x/>
    </i>
    <i>
      <x v="1"/>
    </i>
    <i>
      <x v="2"/>
    </i>
    <i t="grand">
      <x/>
    </i>
  </rowItems>
  <colItems count="1">
    <i/>
  </colItems>
  <dataFields count="1">
    <dataField name="Count of Gated Community" fld="15" subtotal="count" baseField="0" baseItem="0"/>
  </dataFields>
  <chartFormats count="7">
    <chartFormat chart="1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9">
      <pivotArea type="data" outline="0" fieldPosition="0">
        <references count="2">
          <reference field="4294967294" count="1" selected="0">
            <x v="0"/>
          </reference>
          <reference field="15" count="1" selected="0">
            <x v="0"/>
          </reference>
        </references>
      </pivotArea>
    </chartFormat>
    <chartFormat chart="16" format="10">
      <pivotArea type="data" outline="0" fieldPosition="0">
        <references count="2">
          <reference field="4294967294" count="1" selected="0">
            <x v="0"/>
          </reference>
          <reference field="15" count="1" selected="0">
            <x v="1"/>
          </reference>
        </references>
      </pivotArea>
    </chartFormat>
    <chartFormat chart="16" format="11">
      <pivotArea type="data" outline="0" fieldPosition="0">
        <references count="2">
          <reference field="4294967294" count="1" selected="0">
            <x v="0"/>
          </reference>
          <reference field="15" count="1" selected="0">
            <x v="2"/>
          </reference>
        </references>
      </pivotArea>
    </chartFormat>
    <chartFormat chart="16" format="12">
      <pivotArea type="data" outline="0" fieldPosition="0">
        <references count="2">
          <reference field="4294967294" count="1" selected="0">
            <x v="0"/>
          </reference>
          <reference field="15" count="1" selected="0">
            <x v="3"/>
          </reference>
        </references>
      </pivotArea>
    </chartFormat>
    <chartFormat chart="16" format="13">
      <pivotArea type="data" outline="0" fieldPosition="0">
        <references count="2">
          <reference field="4294967294" count="1" selected="0">
            <x v="0"/>
          </reference>
          <reference field="15" count="1" selected="0">
            <x v="4"/>
          </reference>
        </references>
      </pivotArea>
    </chartFormat>
    <chartFormat chart="16" format="14">
      <pivotArea type="data" outline="0" fieldPosition="0">
        <references count="2">
          <reference field="4294967294" count="1" selected="0">
            <x v="0"/>
          </reference>
          <reference field="15" count="1" selected="0">
            <x v="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0000000}" name="Table3" displayName="Table3" ref="A5:P1256" totalsRowShown="0" headerRowDxfId="30" dataDxfId="29">
  <autoFilter ref="A5:P1256" xr:uid="{00000000-0009-0000-0100-000003000000}"/>
  <tableColumns count="16">
    <tableColumn id="1" xr3:uid="{00000000-0010-0000-0000-000001000000}" name="Order #" dataDxfId="28">
      <calculatedColumnFormula>ROW(A5)</calculatedColumnFormula>
    </tableColumn>
    <tableColumn id="16" xr3:uid="{00000000-0010-0000-0000-000010000000}" name="Date" dataDxfId="27"/>
    <tableColumn id="20" xr3:uid="{00000000-0010-0000-0000-000014000000}" name="Weekday" dataDxfId="26">
      <calculatedColumnFormula>TEXT(B6,"dddd")</calculatedColumnFormula>
    </tableColumn>
    <tableColumn id="19" xr3:uid="{00000000-0010-0000-0000-000013000000}" name="Match" dataDxfId="25">
      <calculatedColumnFormula>IF(B5=B6, "Same", "Different")</calculatedColumnFormula>
    </tableColumn>
    <tableColumn id="4" xr3:uid="{00000000-0010-0000-0000-000004000000}" name="Cost" dataDxfId="24"/>
    <tableColumn id="5" xr3:uid="{00000000-0010-0000-0000-000005000000}" name="Tip" dataDxfId="23"/>
    <tableColumn id="6" xr3:uid="{00000000-0010-0000-0000-000006000000}" name="Tip Percentage" dataDxfId="22">
      <calculatedColumnFormula>F6/E6</calculatedColumnFormula>
    </tableColumn>
    <tableColumn id="15" xr3:uid="{00000000-0010-0000-0000-00000F000000}" name="Delivery Fee" dataDxfId="21"/>
    <tableColumn id="7" xr3:uid="{00000000-0010-0000-0000-000007000000}" name="Order Time" dataDxfId="20"/>
    <tableColumn id="8" xr3:uid="{00000000-0010-0000-0000-000008000000}" name="Delivery Time" dataDxfId="19"/>
    <tableColumn id="3" xr3:uid="{59636753-7062-4B63-8144-34143AE0CE80}" name="Total Delivery Time" dataDxfId="18">
      <calculatedColumnFormula>Table3[[#This Row],[Delivery Time]]-Table3[[#This Row],[Order Time]]</calculatedColumnFormula>
    </tableColumn>
    <tableColumn id="2" xr3:uid="{1BE1457A-2D18-4808-B811-DA74670CB632}" name="Total Delivery Time (Minutes)" dataDxfId="17"/>
    <tableColumn id="11" xr3:uid="{00000000-0010-0000-0000-00000B000000}" name="City" dataDxfId="16"/>
    <tableColumn id="17" xr3:uid="{00000000-0010-0000-0000-000011000000}" name="Gated Community" dataDxfId="15"/>
    <tableColumn id="18" xr3:uid="{00000000-0010-0000-0000-000012000000}" name="Housing" dataDxfId="14"/>
    <tableColumn id="12" xr3:uid="{00000000-0010-0000-0000-00000C000000}" name="Preorder" dataDxfId="13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10" Type="http://schemas.openxmlformats.org/officeDocument/2006/relationships/printerSettings" Target="../printerSettings/printerSettings2.bin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1256"/>
  <sheetViews>
    <sheetView zoomScaleNormal="100" workbookViewId="0">
      <selection activeCell="G30" sqref="G30"/>
    </sheetView>
  </sheetViews>
  <sheetFormatPr defaultColWidth="9.140625" defaultRowHeight="15" x14ac:dyDescent="0.25"/>
  <cols>
    <col min="1" max="1" width="9.7109375" style="19" bestFit="1" customWidth="1"/>
    <col min="2" max="2" width="10.7109375" style="16" customWidth="1"/>
    <col min="3" max="4" width="11.7109375" style="16" hidden="1" customWidth="1"/>
    <col min="5" max="5" width="8.42578125" style="16" bestFit="1" customWidth="1"/>
    <col min="6" max="6" width="6.5703125" style="16" bestFit="1" customWidth="1"/>
    <col min="7" max="7" width="16.5703125" style="16" bestFit="1" customWidth="1"/>
    <col min="8" max="8" width="14.42578125" style="15" bestFit="1" customWidth="1"/>
    <col min="9" max="9" width="13.28515625" style="16" bestFit="1" customWidth="1"/>
    <col min="10" max="10" width="15.7109375" style="20" bestFit="1" customWidth="1"/>
    <col min="11" max="11" width="20.7109375" style="21" bestFit="1" customWidth="1"/>
    <col min="12" max="12" width="30.28515625" style="21" bestFit="1" customWidth="1"/>
    <col min="13" max="13" width="10.85546875" style="16" bestFit="1" customWidth="1"/>
    <col min="14" max="15" width="27.7109375" style="22" customWidth="1"/>
    <col min="16" max="16" width="11.140625" style="16" bestFit="1" customWidth="1"/>
    <col min="17" max="17" width="43.7109375" style="16" customWidth="1"/>
    <col min="18" max="21" width="11" style="16" customWidth="1"/>
    <col min="22" max="24" width="12" style="16" customWidth="1"/>
    <col min="25" max="25" width="12.140625" style="16" bestFit="1" customWidth="1"/>
    <col min="26" max="16384" width="9.140625" style="16"/>
  </cols>
  <sheetData>
    <row r="1" spans="1:28" x14ac:dyDescent="0.25">
      <c r="A1" s="48" t="s">
        <v>83</v>
      </c>
      <c r="B1" s="49"/>
      <c r="C1" s="49"/>
      <c r="D1" s="49"/>
      <c r="E1" s="49"/>
      <c r="F1" s="49"/>
      <c r="G1" s="49"/>
      <c r="H1" s="49"/>
      <c r="I1" s="49"/>
      <c r="J1" s="49"/>
      <c r="K1" s="49"/>
      <c r="L1" s="49"/>
      <c r="M1" s="49"/>
      <c r="N1" s="49"/>
      <c r="O1" s="49"/>
      <c r="P1" s="49"/>
    </row>
    <row r="2" spans="1:28" x14ac:dyDescent="0.25">
      <c r="A2" s="49"/>
      <c r="B2" s="49"/>
      <c r="C2" s="49"/>
      <c r="D2" s="49"/>
      <c r="E2" s="49"/>
      <c r="F2" s="49"/>
      <c r="G2" s="49"/>
      <c r="H2" s="49"/>
      <c r="I2" s="49"/>
      <c r="J2" s="49"/>
      <c r="K2" s="49"/>
      <c r="L2" s="49"/>
      <c r="M2" s="49"/>
      <c r="N2" s="49"/>
      <c r="O2" s="49"/>
      <c r="P2" s="49"/>
    </row>
    <row r="3" spans="1:28" x14ac:dyDescent="0.25">
      <c r="A3" s="49"/>
      <c r="B3" s="49"/>
      <c r="C3" s="49"/>
      <c r="D3" s="49"/>
      <c r="E3" s="49"/>
      <c r="F3" s="49"/>
      <c r="G3" s="49"/>
      <c r="H3" s="49"/>
      <c r="I3" s="49"/>
      <c r="J3" s="49"/>
      <c r="K3" s="49"/>
      <c r="L3" s="49"/>
      <c r="M3" s="49"/>
      <c r="N3" s="49"/>
      <c r="O3" s="49"/>
      <c r="P3" s="49"/>
    </row>
    <row r="5" spans="1:28" x14ac:dyDescent="0.25">
      <c r="A5" s="23" t="s">
        <v>18</v>
      </c>
      <c r="B5" s="10" t="s">
        <v>2</v>
      </c>
      <c r="C5" s="25" t="s">
        <v>60</v>
      </c>
      <c r="D5" s="25" t="s">
        <v>61</v>
      </c>
      <c r="E5" s="11" t="s">
        <v>3</v>
      </c>
      <c r="F5" s="11" t="s">
        <v>4</v>
      </c>
      <c r="G5" s="12" t="s">
        <v>5</v>
      </c>
      <c r="H5" s="11" t="s">
        <v>30</v>
      </c>
      <c r="I5" s="13" t="s">
        <v>6</v>
      </c>
      <c r="J5" s="13" t="s">
        <v>7</v>
      </c>
      <c r="K5" s="27" t="s">
        <v>9</v>
      </c>
      <c r="L5" s="27" t="s">
        <v>77</v>
      </c>
      <c r="M5" s="10" t="s">
        <v>8</v>
      </c>
      <c r="N5" s="14" t="s">
        <v>21</v>
      </c>
      <c r="O5" s="14" t="s">
        <v>38</v>
      </c>
      <c r="P5" s="10" t="s">
        <v>10</v>
      </c>
      <c r="Q5" s="25"/>
      <c r="R5" s="10"/>
      <c r="S5" s="10"/>
      <c r="T5" s="10"/>
      <c r="U5" s="10"/>
      <c r="V5" s="10"/>
      <c r="W5" s="10"/>
      <c r="X5" s="10"/>
      <c r="Y5" s="10"/>
      <c r="Z5" s="15"/>
      <c r="AA5" s="10"/>
      <c r="AB5" s="10"/>
    </row>
    <row r="6" spans="1:28" x14ac:dyDescent="0.25">
      <c r="A6" s="17">
        <f t="shared" ref="A6:A69" si="0">ROW(A5)</f>
        <v>5</v>
      </c>
      <c r="B6" s="18">
        <v>42921</v>
      </c>
      <c r="C6" s="18" t="str">
        <f t="shared" ref="C6:C69" si="1">TEXT(B6,"dddd")</f>
        <v>Wednesday</v>
      </c>
      <c r="D6" s="10" t="str">
        <f t="shared" ref="D6:D69" si="2">IF(B5=B6, "Same", "Different")</f>
        <v>Different</v>
      </c>
      <c r="E6" s="11">
        <v>42.83</v>
      </c>
      <c r="F6" s="11">
        <v>10</v>
      </c>
      <c r="G6" s="12">
        <f t="shared" ref="G6:G69" si="3">F6/E6</f>
        <v>0.23348120476301659</v>
      </c>
      <c r="H6" s="11">
        <v>1.5</v>
      </c>
      <c r="I6" s="13">
        <v>0.75555555555555554</v>
      </c>
      <c r="J6" s="13">
        <v>0.77222222222222225</v>
      </c>
      <c r="K6" s="44">
        <f>Table3[[#This Row],[Delivery Time]]-Table3[[#This Row],[Order Time]]</f>
        <v>1.6666666666666718E-2</v>
      </c>
      <c r="L6" s="43">
        <v>24</v>
      </c>
      <c r="M6" s="10" t="s">
        <v>0</v>
      </c>
      <c r="N6" s="14"/>
      <c r="O6" s="14" t="s">
        <v>39</v>
      </c>
      <c r="P6" s="10" t="s">
        <v>20</v>
      </c>
      <c r="Q6" s="25"/>
      <c r="R6" s="10"/>
      <c r="S6" s="10"/>
      <c r="T6" s="10"/>
      <c r="U6" s="10"/>
      <c r="V6" s="10"/>
      <c r="W6" s="10"/>
      <c r="X6" s="10"/>
      <c r="Z6" s="15"/>
    </row>
    <row r="7" spans="1:28" x14ac:dyDescent="0.25">
      <c r="A7" s="17">
        <f t="shared" si="0"/>
        <v>6</v>
      </c>
      <c r="B7" s="18">
        <v>42921</v>
      </c>
      <c r="C7" s="18" t="str">
        <f t="shared" si="1"/>
        <v>Wednesday</v>
      </c>
      <c r="D7" s="10" t="str">
        <f t="shared" si="2"/>
        <v>Same</v>
      </c>
      <c r="E7" s="11">
        <v>22.14</v>
      </c>
      <c r="F7" s="11">
        <v>10</v>
      </c>
      <c r="G7" s="12">
        <f t="shared" si="3"/>
        <v>0.45167118337850043</v>
      </c>
      <c r="H7" s="11">
        <v>7</v>
      </c>
      <c r="I7" s="13">
        <v>0.80833333333333324</v>
      </c>
      <c r="J7" s="13">
        <v>0.8305555555555556</v>
      </c>
      <c r="K7" s="44">
        <f>Table3[[#This Row],[Delivery Time]]-Table3[[#This Row],[Order Time]]</f>
        <v>2.2222222222222365E-2</v>
      </c>
      <c r="L7" s="43">
        <v>32</v>
      </c>
      <c r="M7" s="10" t="s">
        <v>1</v>
      </c>
      <c r="N7" s="14"/>
      <c r="O7" s="14" t="s">
        <v>39</v>
      </c>
      <c r="P7" s="10" t="s">
        <v>20</v>
      </c>
      <c r="Q7" s="25"/>
      <c r="R7" s="10"/>
      <c r="S7" s="10"/>
      <c r="T7" s="10"/>
      <c r="U7" s="10"/>
      <c r="V7" s="10"/>
      <c r="W7" s="10"/>
      <c r="X7" s="10"/>
      <c r="Z7" s="15"/>
    </row>
    <row r="8" spans="1:28" x14ac:dyDescent="0.25">
      <c r="A8" s="17">
        <f t="shared" si="0"/>
        <v>7</v>
      </c>
      <c r="B8" s="18">
        <v>42921</v>
      </c>
      <c r="C8" s="18" t="str">
        <f t="shared" si="1"/>
        <v>Wednesday</v>
      </c>
      <c r="D8" s="10" t="str">
        <f t="shared" si="2"/>
        <v>Same</v>
      </c>
      <c r="E8" s="11">
        <v>39.67</v>
      </c>
      <c r="F8" s="11">
        <v>8</v>
      </c>
      <c r="G8" s="12">
        <f t="shared" si="3"/>
        <v>0.20166372573733299</v>
      </c>
      <c r="H8" s="11">
        <v>1.5</v>
      </c>
      <c r="I8" s="13">
        <v>0.8340277777777777</v>
      </c>
      <c r="J8" s="13">
        <v>0.86736111111111114</v>
      </c>
      <c r="K8" s="44">
        <f>Table3[[#This Row],[Delivery Time]]-Table3[[#This Row],[Order Time]]</f>
        <v>3.3333333333333437E-2</v>
      </c>
      <c r="L8" s="43">
        <v>48</v>
      </c>
      <c r="M8" s="10" t="s">
        <v>0</v>
      </c>
      <c r="N8" s="14"/>
      <c r="O8" s="14" t="s">
        <v>39</v>
      </c>
      <c r="P8" s="10" t="s">
        <v>20</v>
      </c>
      <c r="Q8" s="25"/>
      <c r="R8" s="10"/>
      <c r="S8" s="10"/>
      <c r="T8" s="10"/>
      <c r="U8" s="10"/>
      <c r="V8" s="10"/>
      <c r="W8" s="10"/>
      <c r="X8" s="10"/>
      <c r="Z8" s="15"/>
    </row>
    <row r="9" spans="1:28" x14ac:dyDescent="0.25">
      <c r="A9" s="17">
        <f t="shared" si="0"/>
        <v>8</v>
      </c>
      <c r="B9" s="18">
        <v>42921</v>
      </c>
      <c r="C9" s="18" t="str">
        <f t="shared" si="1"/>
        <v>Wednesday</v>
      </c>
      <c r="D9" s="10" t="str">
        <f t="shared" si="2"/>
        <v>Same</v>
      </c>
      <c r="E9" s="11">
        <v>61.86</v>
      </c>
      <c r="F9" s="11">
        <v>10</v>
      </c>
      <c r="G9" s="12">
        <f t="shared" si="3"/>
        <v>0.16165535079211121</v>
      </c>
      <c r="H9" s="11">
        <v>7</v>
      </c>
      <c r="I9" s="13">
        <v>0.84027777777777779</v>
      </c>
      <c r="J9" s="13">
        <v>0.87847222222222221</v>
      </c>
      <c r="K9" s="44">
        <f>Table3[[#This Row],[Delivery Time]]-Table3[[#This Row],[Order Time]]</f>
        <v>3.819444444444442E-2</v>
      </c>
      <c r="L9" s="43">
        <v>54.999999999999993</v>
      </c>
      <c r="M9" s="10" t="s">
        <v>0</v>
      </c>
      <c r="N9" s="14"/>
      <c r="O9" s="14" t="s">
        <v>39</v>
      </c>
      <c r="P9" s="10" t="s">
        <v>20</v>
      </c>
      <c r="Q9" s="25"/>
      <c r="R9" s="10"/>
      <c r="S9" s="10"/>
      <c r="T9" s="10"/>
      <c r="U9" s="10"/>
      <c r="V9" s="10"/>
      <c r="W9" s="10"/>
      <c r="X9" s="10"/>
    </row>
    <row r="10" spans="1:28" x14ac:dyDescent="0.25">
      <c r="A10" s="17">
        <f t="shared" si="0"/>
        <v>9</v>
      </c>
      <c r="B10" s="18">
        <v>42921</v>
      </c>
      <c r="C10" s="18" t="str">
        <f t="shared" si="1"/>
        <v>Wednesday</v>
      </c>
      <c r="D10" s="10" t="str">
        <f t="shared" si="2"/>
        <v>Same</v>
      </c>
      <c r="E10" s="11">
        <v>41.35</v>
      </c>
      <c r="F10" s="11">
        <v>6</v>
      </c>
      <c r="G10" s="12">
        <f t="shared" si="3"/>
        <v>0.14510278113663844</v>
      </c>
      <c r="H10" s="11">
        <v>1.5</v>
      </c>
      <c r="I10" s="13">
        <v>0.84305555555555556</v>
      </c>
      <c r="J10" s="13">
        <v>0.88750000000000007</v>
      </c>
      <c r="K10" s="44">
        <f>Table3[[#This Row],[Delivery Time]]-Table3[[#This Row],[Order Time]]</f>
        <v>4.4444444444444509E-2</v>
      </c>
      <c r="L10" s="43">
        <v>64</v>
      </c>
      <c r="M10" s="10" t="s">
        <v>0</v>
      </c>
      <c r="N10" s="14"/>
      <c r="O10" s="14" t="s">
        <v>39</v>
      </c>
      <c r="P10" s="10" t="s">
        <v>20</v>
      </c>
      <c r="Q10" s="25"/>
      <c r="R10" s="10"/>
      <c r="S10" s="10"/>
      <c r="T10" s="10"/>
      <c r="U10" s="10"/>
      <c r="V10" s="10"/>
      <c r="W10" s="10"/>
      <c r="X10" s="10"/>
    </row>
    <row r="11" spans="1:28" x14ac:dyDescent="0.25">
      <c r="A11" s="17">
        <f t="shared" si="0"/>
        <v>10</v>
      </c>
      <c r="B11" s="18">
        <v>42923</v>
      </c>
      <c r="C11" s="18" t="str">
        <f t="shared" si="1"/>
        <v>Friday</v>
      </c>
      <c r="D11" s="10" t="str">
        <f t="shared" si="2"/>
        <v>Different</v>
      </c>
      <c r="E11" s="11">
        <v>30.9</v>
      </c>
      <c r="F11" s="11">
        <v>7</v>
      </c>
      <c r="G11" s="12">
        <f t="shared" si="3"/>
        <v>0.22653721682847897</v>
      </c>
      <c r="H11" s="11">
        <v>5</v>
      </c>
      <c r="I11" s="13">
        <v>0.75</v>
      </c>
      <c r="J11" s="13">
        <v>0.75</v>
      </c>
      <c r="K11" s="44">
        <f>Table3[[#This Row],[Delivery Time]]-Table3[[#This Row],[Order Time]]</f>
        <v>0</v>
      </c>
      <c r="L11" s="43">
        <v>0</v>
      </c>
      <c r="M11" s="10" t="s">
        <v>11</v>
      </c>
      <c r="N11" s="14"/>
      <c r="O11" s="14" t="s">
        <v>39</v>
      </c>
      <c r="P11" s="10" t="s">
        <v>16</v>
      </c>
      <c r="Q11" s="25"/>
      <c r="R11" s="10"/>
      <c r="S11" s="10"/>
      <c r="T11" s="10"/>
      <c r="U11" s="10"/>
      <c r="V11" s="10"/>
      <c r="W11" s="10"/>
      <c r="X11" s="10"/>
    </row>
    <row r="12" spans="1:28" x14ac:dyDescent="0.25">
      <c r="A12" s="17">
        <f t="shared" si="0"/>
        <v>11</v>
      </c>
      <c r="B12" s="18">
        <v>42923</v>
      </c>
      <c r="C12" s="18" t="str">
        <f t="shared" si="1"/>
        <v>Friday</v>
      </c>
      <c r="D12" s="10" t="str">
        <f t="shared" si="2"/>
        <v>Same</v>
      </c>
      <c r="E12" s="11">
        <v>33.020000000000003</v>
      </c>
      <c r="F12" s="11">
        <v>6.98</v>
      </c>
      <c r="G12" s="12">
        <f t="shared" si="3"/>
        <v>0.2113870381586917</v>
      </c>
      <c r="H12" s="11">
        <v>1.5</v>
      </c>
      <c r="I12" s="13">
        <v>0.74861111111111101</v>
      </c>
      <c r="J12" s="13">
        <v>0.77500000000000002</v>
      </c>
      <c r="K12" s="44">
        <f>Table3[[#This Row],[Delivery Time]]-Table3[[#This Row],[Order Time]]</f>
        <v>2.6388888888889017E-2</v>
      </c>
      <c r="L12" s="43">
        <v>38</v>
      </c>
      <c r="M12" s="10" t="s">
        <v>12</v>
      </c>
      <c r="N12" s="14"/>
      <c r="O12" s="14" t="s">
        <v>39</v>
      </c>
      <c r="P12" s="10" t="s">
        <v>20</v>
      </c>
      <c r="Q12" s="25"/>
      <c r="R12" s="10"/>
      <c r="S12" s="10"/>
      <c r="T12" s="10"/>
      <c r="U12" s="10"/>
      <c r="V12" s="10"/>
      <c r="W12" s="10"/>
      <c r="X12" s="10"/>
    </row>
    <row r="13" spans="1:28" x14ac:dyDescent="0.25">
      <c r="A13" s="17">
        <f t="shared" si="0"/>
        <v>12</v>
      </c>
      <c r="B13" s="18">
        <v>42923</v>
      </c>
      <c r="C13" s="18" t="str">
        <f t="shared" si="1"/>
        <v>Friday</v>
      </c>
      <c r="D13" s="10" t="str">
        <f t="shared" si="2"/>
        <v>Same</v>
      </c>
      <c r="E13" s="11">
        <v>38.32</v>
      </c>
      <c r="F13" s="11">
        <v>5</v>
      </c>
      <c r="G13" s="12">
        <f t="shared" si="3"/>
        <v>0.13048016701461379</v>
      </c>
      <c r="H13" s="11">
        <v>1.5</v>
      </c>
      <c r="I13" s="13">
        <v>0.7597222222222223</v>
      </c>
      <c r="J13" s="13">
        <v>0.78472222222222221</v>
      </c>
      <c r="K13" s="44">
        <f>Table3[[#This Row],[Delivery Time]]-Table3[[#This Row],[Order Time]]</f>
        <v>2.4999999999999911E-2</v>
      </c>
      <c r="L13" s="43">
        <v>36</v>
      </c>
      <c r="M13" s="10" t="s">
        <v>0</v>
      </c>
      <c r="N13" s="14" t="s">
        <v>25</v>
      </c>
      <c r="O13" s="14" t="s">
        <v>39</v>
      </c>
      <c r="P13" s="10" t="s">
        <v>20</v>
      </c>
      <c r="Q13" s="25"/>
      <c r="R13" s="10"/>
      <c r="S13" s="10"/>
      <c r="T13" s="10"/>
      <c r="U13" s="10"/>
      <c r="V13" s="10"/>
      <c r="W13" s="10"/>
      <c r="X13" s="10"/>
    </row>
    <row r="14" spans="1:28" x14ac:dyDescent="0.25">
      <c r="A14" s="17">
        <f t="shared" si="0"/>
        <v>13</v>
      </c>
      <c r="B14" s="18">
        <v>42923</v>
      </c>
      <c r="C14" s="18" t="str">
        <f t="shared" si="1"/>
        <v>Friday</v>
      </c>
      <c r="D14" s="10" t="str">
        <f t="shared" si="2"/>
        <v>Same</v>
      </c>
      <c r="E14" s="11">
        <v>24.09</v>
      </c>
      <c r="F14" s="11">
        <v>5.91</v>
      </c>
      <c r="G14" s="12">
        <f t="shared" si="3"/>
        <v>0.24533001245330013</v>
      </c>
      <c r="H14" s="11">
        <v>1.5</v>
      </c>
      <c r="I14" s="13">
        <v>0.79583333333333339</v>
      </c>
      <c r="J14" s="13">
        <v>0.81805555555555554</v>
      </c>
      <c r="K14" s="44">
        <f>Table3[[#This Row],[Delivery Time]]-Table3[[#This Row],[Order Time]]</f>
        <v>2.2222222222222143E-2</v>
      </c>
      <c r="L14" s="43">
        <v>32</v>
      </c>
      <c r="M14" s="10" t="s">
        <v>0</v>
      </c>
      <c r="N14" s="14" t="s">
        <v>25</v>
      </c>
      <c r="O14" s="14" t="s">
        <v>39</v>
      </c>
      <c r="P14" s="10" t="s">
        <v>20</v>
      </c>
      <c r="Q14" s="10"/>
      <c r="R14" s="10"/>
      <c r="S14" s="10"/>
      <c r="T14" s="10"/>
      <c r="U14" s="10"/>
      <c r="V14" s="10"/>
      <c r="W14" s="10"/>
      <c r="X14" s="10"/>
    </row>
    <row r="15" spans="1:28" x14ac:dyDescent="0.25">
      <c r="A15" s="17">
        <f t="shared" si="0"/>
        <v>14</v>
      </c>
      <c r="B15" s="18">
        <v>42923</v>
      </c>
      <c r="C15" s="18" t="str">
        <f t="shared" si="1"/>
        <v>Friday</v>
      </c>
      <c r="D15" s="10" t="str">
        <f t="shared" si="2"/>
        <v>Same</v>
      </c>
      <c r="E15" s="11">
        <v>33.770000000000003</v>
      </c>
      <c r="F15" s="11">
        <v>11</v>
      </c>
      <c r="G15" s="12">
        <f t="shared" si="3"/>
        <v>0.32573289902280128</v>
      </c>
      <c r="H15" s="11">
        <v>5</v>
      </c>
      <c r="I15" s="13">
        <v>0.79236111111111107</v>
      </c>
      <c r="J15" s="13">
        <v>0.82986111111111116</v>
      </c>
      <c r="K15" s="44">
        <f>Table3[[#This Row],[Delivery Time]]-Table3[[#This Row],[Order Time]]</f>
        <v>3.7500000000000089E-2</v>
      </c>
      <c r="L15" s="43">
        <v>53.999999999999993</v>
      </c>
      <c r="M15" s="10" t="s">
        <v>0</v>
      </c>
      <c r="N15" s="14"/>
      <c r="O15" s="14" t="s">
        <v>39</v>
      </c>
      <c r="P15" s="10" t="s">
        <v>20</v>
      </c>
      <c r="Q15" s="10"/>
      <c r="R15" s="10"/>
      <c r="S15" s="10"/>
      <c r="T15" s="10"/>
      <c r="U15" s="10"/>
      <c r="V15" s="10"/>
      <c r="W15" s="10"/>
      <c r="X15" s="10"/>
    </row>
    <row r="16" spans="1:28" x14ac:dyDescent="0.25">
      <c r="A16" s="17">
        <f t="shared" si="0"/>
        <v>15</v>
      </c>
      <c r="B16" s="18">
        <v>42923</v>
      </c>
      <c r="C16" s="18" t="str">
        <f t="shared" si="1"/>
        <v>Friday</v>
      </c>
      <c r="D16" s="10" t="str">
        <f t="shared" si="2"/>
        <v>Same</v>
      </c>
      <c r="E16" s="11">
        <v>41.89</v>
      </c>
      <c r="F16" s="11">
        <v>5</v>
      </c>
      <c r="G16" s="12">
        <f t="shared" si="3"/>
        <v>0.11936022917164001</v>
      </c>
      <c r="H16" s="11">
        <v>5</v>
      </c>
      <c r="I16" s="13">
        <v>0.80208333333333337</v>
      </c>
      <c r="J16" s="13">
        <v>0.83611111111111114</v>
      </c>
      <c r="K16" s="44">
        <f>Table3[[#This Row],[Delivery Time]]-Table3[[#This Row],[Order Time]]</f>
        <v>3.4027777777777768E-2</v>
      </c>
      <c r="L16" s="43">
        <v>49</v>
      </c>
      <c r="M16" s="10" t="s">
        <v>0</v>
      </c>
      <c r="N16" s="14"/>
      <c r="O16" s="14" t="s">
        <v>39</v>
      </c>
      <c r="P16" s="10" t="s">
        <v>20</v>
      </c>
      <c r="Q16" s="10"/>
      <c r="R16" s="10"/>
      <c r="S16" s="10"/>
      <c r="T16" s="10"/>
      <c r="U16" s="10"/>
      <c r="V16" s="10"/>
      <c r="W16" s="10"/>
      <c r="X16" s="10"/>
    </row>
    <row r="17" spans="1:24" x14ac:dyDescent="0.25">
      <c r="A17" s="17">
        <f t="shared" si="0"/>
        <v>16</v>
      </c>
      <c r="B17" s="18">
        <v>42924</v>
      </c>
      <c r="C17" s="18" t="str">
        <f t="shared" si="1"/>
        <v>Saturday</v>
      </c>
      <c r="D17" s="10" t="str">
        <f t="shared" si="2"/>
        <v>Different</v>
      </c>
      <c r="E17" s="11">
        <v>19.489999999999998</v>
      </c>
      <c r="F17" s="11">
        <v>3</v>
      </c>
      <c r="G17" s="12">
        <f t="shared" si="3"/>
        <v>0.15392508978963573</v>
      </c>
      <c r="H17" s="11">
        <v>1.5</v>
      </c>
      <c r="I17" s="13">
        <v>0.6972222222222223</v>
      </c>
      <c r="J17" s="13">
        <v>0.71458333333333324</v>
      </c>
      <c r="K17" s="44">
        <f>Table3[[#This Row],[Delivery Time]]-Table3[[#This Row],[Order Time]]</f>
        <v>1.7361111111110938E-2</v>
      </c>
      <c r="L17" s="43">
        <v>25</v>
      </c>
      <c r="M17" s="10" t="s">
        <v>0</v>
      </c>
      <c r="N17" s="14"/>
      <c r="O17" s="14" t="s">
        <v>39</v>
      </c>
      <c r="P17" s="10" t="s">
        <v>20</v>
      </c>
      <c r="Q17" s="10"/>
      <c r="R17" s="10"/>
      <c r="S17" s="10"/>
      <c r="T17" s="10"/>
      <c r="U17" s="10"/>
      <c r="V17" s="10"/>
      <c r="W17" s="10"/>
      <c r="X17" s="10"/>
    </row>
    <row r="18" spans="1:24" x14ac:dyDescent="0.25">
      <c r="A18" s="17">
        <f t="shared" si="0"/>
        <v>17</v>
      </c>
      <c r="B18" s="18">
        <v>42924</v>
      </c>
      <c r="C18" s="18" t="str">
        <f t="shared" si="1"/>
        <v>Saturday</v>
      </c>
      <c r="D18" s="10" t="str">
        <f t="shared" si="2"/>
        <v>Same</v>
      </c>
      <c r="E18" s="11">
        <v>25.93</v>
      </c>
      <c r="F18" s="11">
        <v>4.07</v>
      </c>
      <c r="G18" s="12">
        <f t="shared" si="3"/>
        <v>0.15696104897801774</v>
      </c>
      <c r="H18" s="11">
        <v>1.5</v>
      </c>
      <c r="I18" s="13">
        <v>0.73402777777777783</v>
      </c>
      <c r="J18" s="13">
        <v>0.74444444444444446</v>
      </c>
      <c r="K18" s="44">
        <f>Table3[[#This Row],[Delivery Time]]-Table3[[#This Row],[Order Time]]</f>
        <v>1.041666666666663E-2</v>
      </c>
      <c r="L18" s="43">
        <v>15</v>
      </c>
      <c r="M18" s="10" t="s">
        <v>11</v>
      </c>
      <c r="N18" s="14"/>
      <c r="O18" s="14" t="s">
        <v>39</v>
      </c>
      <c r="P18" s="10" t="s">
        <v>20</v>
      </c>
      <c r="Q18" s="10"/>
      <c r="R18" s="10"/>
      <c r="S18" s="10"/>
      <c r="T18" s="10"/>
      <c r="U18" s="10"/>
      <c r="V18" s="10"/>
      <c r="W18" s="10"/>
      <c r="X18" s="10"/>
    </row>
    <row r="19" spans="1:24" x14ac:dyDescent="0.25">
      <c r="A19" s="17">
        <f t="shared" si="0"/>
        <v>18</v>
      </c>
      <c r="B19" s="18">
        <v>42924</v>
      </c>
      <c r="C19" s="18" t="str">
        <f t="shared" si="1"/>
        <v>Saturday</v>
      </c>
      <c r="D19" s="10" t="str">
        <f t="shared" si="2"/>
        <v>Same</v>
      </c>
      <c r="E19" s="11">
        <v>34.590000000000003</v>
      </c>
      <c r="F19" s="11">
        <v>4.41</v>
      </c>
      <c r="G19" s="12">
        <f t="shared" si="3"/>
        <v>0.12749349522983519</v>
      </c>
      <c r="H19" s="11">
        <v>1.5</v>
      </c>
      <c r="I19" s="13">
        <v>0.7631944444444444</v>
      </c>
      <c r="J19" s="13">
        <v>0.77986111111111101</v>
      </c>
      <c r="K19" s="44">
        <f>Table3[[#This Row],[Delivery Time]]-Table3[[#This Row],[Order Time]]</f>
        <v>1.6666666666666607E-2</v>
      </c>
      <c r="L19" s="43">
        <v>24</v>
      </c>
      <c r="M19" s="10" t="s">
        <v>0</v>
      </c>
      <c r="N19" s="14"/>
      <c r="O19" s="14" t="s">
        <v>39</v>
      </c>
      <c r="P19" s="10" t="s">
        <v>20</v>
      </c>
      <c r="Q19" s="10"/>
      <c r="R19" s="10"/>
      <c r="S19" s="10"/>
      <c r="T19" s="10"/>
      <c r="U19" s="10"/>
      <c r="V19" s="10"/>
      <c r="W19" s="10"/>
      <c r="X19" s="10"/>
    </row>
    <row r="20" spans="1:24" x14ac:dyDescent="0.25">
      <c r="A20" s="17">
        <f t="shared" si="0"/>
        <v>19</v>
      </c>
      <c r="B20" s="18">
        <v>42924</v>
      </c>
      <c r="C20" s="18" t="str">
        <f t="shared" si="1"/>
        <v>Saturday</v>
      </c>
      <c r="D20" s="10" t="str">
        <f t="shared" si="2"/>
        <v>Same</v>
      </c>
      <c r="E20" s="11">
        <v>29.77</v>
      </c>
      <c r="F20" s="11">
        <v>5</v>
      </c>
      <c r="G20" s="12">
        <f t="shared" si="3"/>
        <v>0.16795431642593214</v>
      </c>
      <c r="H20" s="11">
        <v>1.5</v>
      </c>
      <c r="I20" s="13">
        <v>0.78402777777777777</v>
      </c>
      <c r="J20" s="13">
        <v>0.79999999999999993</v>
      </c>
      <c r="K20" s="44">
        <f>Table3[[#This Row],[Delivery Time]]-Table3[[#This Row],[Order Time]]</f>
        <v>1.5972222222222165E-2</v>
      </c>
      <c r="L20" s="43">
        <v>23</v>
      </c>
      <c r="M20" s="10" t="s">
        <v>0</v>
      </c>
      <c r="N20" s="14"/>
      <c r="O20" s="14" t="s">
        <v>41</v>
      </c>
      <c r="P20" s="10" t="s">
        <v>20</v>
      </c>
      <c r="Q20" s="10"/>
      <c r="R20" s="10"/>
      <c r="S20" s="10"/>
      <c r="T20" s="10"/>
      <c r="U20" s="10"/>
      <c r="V20" s="10"/>
      <c r="W20" s="10"/>
      <c r="X20" s="10"/>
    </row>
    <row r="21" spans="1:24" x14ac:dyDescent="0.25">
      <c r="A21" s="17">
        <f t="shared" si="0"/>
        <v>20</v>
      </c>
      <c r="B21" s="18">
        <v>42924</v>
      </c>
      <c r="C21" s="18" t="str">
        <f t="shared" si="1"/>
        <v>Saturday</v>
      </c>
      <c r="D21" s="10" t="str">
        <f t="shared" si="2"/>
        <v>Same</v>
      </c>
      <c r="E21" s="11">
        <v>27.33</v>
      </c>
      <c r="F21" s="11">
        <v>5.67</v>
      </c>
      <c r="G21" s="12">
        <f t="shared" si="3"/>
        <v>0.20746432491767289</v>
      </c>
      <c r="H21" s="11">
        <v>1.5</v>
      </c>
      <c r="I21" s="13">
        <v>0.8222222222222223</v>
      </c>
      <c r="J21" s="13">
        <v>0.83750000000000002</v>
      </c>
      <c r="K21" s="44">
        <f>Table3[[#This Row],[Delivery Time]]-Table3[[#This Row],[Order Time]]</f>
        <v>1.5277777777777724E-2</v>
      </c>
      <c r="L21" s="43">
        <v>22</v>
      </c>
      <c r="M21" s="10" t="s">
        <v>0</v>
      </c>
      <c r="N21" s="14"/>
      <c r="O21" s="14" t="s">
        <v>39</v>
      </c>
      <c r="P21" s="10" t="s">
        <v>20</v>
      </c>
      <c r="Q21" s="10"/>
      <c r="R21" s="10"/>
      <c r="S21" s="10"/>
      <c r="T21" s="10"/>
      <c r="U21" s="10"/>
      <c r="V21" s="10"/>
      <c r="W21" s="10"/>
      <c r="X21" s="10"/>
    </row>
    <row r="22" spans="1:24" x14ac:dyDescent="0.25">
      <c r="A22" s="17">
        <f t="shared" si="0"/>
        <v>21</v>
      </c>
      <c r="B22" s="18">
        <v>42925</v>
      </c>
      <c r="C22" s="18" t="str">
        <f t="shared" si="1"/>
        <v>Sunday</v>
      </c>
      <c r="D22" s="10" t="str">
        <f t="shared" si="2"/>
        <v>Different</v>
      </c>
      <c r="E22" s="11">
        <v>25.66</v>
      </c>
      <c r="F22" s="11">
        <v>5</v>
      </c>
      <c r="G22" s="12">
        <f t="shared" si="3"/>
        <v>0.19485580670303976</v>
      </c>
      <c r="H22" s="11">
        <v>1.5</v>
      </c>
      <c r="I22" s="13">
        <v>0.71666666666666667</v>
      </c>
      <c r="J22" s="13">
        <v>0.7402777777777777</v>
      </c>
      <c r="K22" s="44">
        <f>Table3[[#This Row],[Delivery Time]]-Table3[[#This Row],[Order Time]]</f>
        <v>2.3611111111111027E-2</v>
      </c>
      <c r="L22" s="43">
        <v>34</v>
      </c>
      <c r="M22" s="10" t="s">
        <v>0</v>
      </c>
      <c r="N22" s="14"/>
      <c r="O22" s="14" t="s">
        <v>39</v>
      </c>
      <c r="P22" s="10" t="s">
        <v>20</v>
      </c>
      <c r="Q22" s="10"/>
      <c r="R22" s="10"/>
      <c r="S22" s="10"/>
      <c r="T22" s="10"/>
      <c r="U22" s="10"/>
      <c r="V22" s="10"/>
      <c r="W22" s="10"/>
      <c r="X22" s="10"/>
    </row>
    <row r="23" spans="1:24" x14ac:dyDescent="0.25">
      <c r="A23" s="17">
        <f t="shared" si="0"/>
        <v>22</v>
      </c>
      <c r="B23" s="18">
        <v>42925</v>
      </c>
      <c r="C23" s="18" t="str">
        <f t="shared" si="1"/>
        <v>Sunday</v>
      </c>
      <c r="D23" s="10" t="str">
        <f t="shared" si="2"/>
        <v>Same</v>
      </c>
      <c r="E23" s="11">
        <v>36.159999999999997</v>
      </c>
      <c r="F23" s="11">
        <v>3.84</v>
      </c>
      <c r="G23" s="12">
        <f t="shared" si="3"/>
        <v>0.10619469026548674</v>
      </c>
      <c r="H23" s="11">
        <v>1.5</v>
      </c>
      <c r="I23" s="13">
        <v>0.72361111111111109</v>
      </c>
      <c r="J23" s="13">
        <v>0.75138888888888899</v>
      </c>
      <c r="K23" s="44">
        <f>Table3[[#This Row],[Delivery Time]]-Table3[[#This Row],[Order Time]]</f>
        <v>2.7777777777777901E-2</v>
      </c>
      <c r="L23" s="43">
        <v>40</v>
      </c>
      <c r="M23" s="10" t="s">
        <v>0</v>
      </c>
      <c r="N23" s="14"/>
      <c r="O23" s="14" t="s">
        <v>39</v>
      </c>
      <c r="P23" s="10" t="s">
        <v>20</v>
      </c>
      <c r="Q23" s="10"/>
      <c r="R23" s="10"/>
      <c r="S23" s="10"/>
      <c r="T23" s="10"/>
      <c r="U23" s="10"/>
      <c r="V23" s="10"/>
      <c r="W23" s="10"/>
      <c r="X23" s="10"/>
    </row>
    <row r="24" spans="1:24" x14ac:dyDescent="0.25">
      <c r="A24" s="17">
        <f t="shared" si="0"/>
        <v>23</v>
      </c>
      <c r="B24" s="18">
        <v>42925</v>
      </c>
      <c r="C24" s="18" t="str">
        <f t="shared" si="1"/>
        <v>Sunday</v>
      </c>
      <c r="D24" s="10" t="str">
        <f t="shared" si="2"/>
        <v>Same</v>
      </c>
      <c r="E24" s="11">
        <v>17.54</v>
      </c>
      <c r="F24" s="11">
        <v>5</v>
      </c>
      <c r="G24" s="12">
        <f t="shared" si="3"/>
        <v>0.28506271379703535</v>
      </c>
      <c r="H24" s="11">
        <v>1.5</v>
      </c>
      <c r="I24" s="13">
        <v>0.72430555555555554</v>
      </c>
      <c r="J24" s="13">
        <v>0.75902777777777775</v>
      </c>
      <c r="K24" s="44">
        <f>Table3[[#This Row],[Delivery Time]]-Table3[[#This Row],[Order Time]]</f>
        <v>3.472222222222221E-2</v>
      </c>
      <c r="L24" s="43">
        <v>50</v>
      </c>
      <c r="M24" s="10" t="s">
        <v>0</v>
      </c>
      <c r="N24" s="14"/>
      <c r="O24" s="14" t="s">
        <v>41</v>
      </c>
      <c r="P24" s="10" t="s">
        <v>20</v>
      </c>
      <c r="Q24" s="10"/>
      <c r="R24" s="10"/>
      <c r="S24" s="10"/>
      <c r="T24" s="10"/>
      <c r="U24" s="10"/>
      <c r="V24" s="10"/>
      <c r="W24" s="10"/>
      <c r="X24" s="10"/>
    </row>
    <row r="25" spans="1:24" x14ac:dyDescent="0.25">
      <c r="A25" s="17">
        <f t="shared" si="0"/>
        <v>24</v>
      </c>
      <c r="B25" s="18">
        <v>42925</v>
      </c>
      <c r="C25" s="18" t="str">
        <f t="shared" si="1"/>
        <v>Sunday</v>
      </c>
      <c r="D25" s="10" t="str">
        <f t="shared" si="2"/>
        <v>Same</v>
      </c>
      <c r="E25" s="11">
        <v>35.4</v>
      </c>
      <c r="F25" s="11">
        <v>5</v>
      </c>
      <c r="G25" s="12">
        <f t="shared" si="3"/>
        <v>0.14124293785310735</v>
      </c>
      <c r="H25" s="11">
        <v>1.5</v>
      </c>
      <c r="I25" s="13">
        <v>0.77361111111111114</v>
      </c>
      <c r="J25" s="13">
        <v>0.79305555555555562</v>
      </c>
      <c r="K25" s="44">
        <f>Table3[[#This Row],[Delivery Time]]-Table3[[#This Row],[Order Time]]</f>
        <v>1.9444444444444486E-2</v>
      </c>
      <c r="L25" s="43">
        <v>28</v>
      </c>
      <c r="M25" s="10" t="s">
        <v>0</v>
      </c>
      <c r="N25" s="14"/>
      <c r="O25" s="14" t="s">
        <v>39</v>
      </c>
      <c r="P25" s="10" t="s">
        <v>20</v>
      </c>
      <c r="Q25" s="10"/>
      <c r="R25" s="10"/>
      <c r="S25" s="10"/>
      <c r="T25" s="10"/>
      <c r="U25" s="10"/>
      <c r="V25" s="10"/>
      <c r="W25" s="10"/>
      <c r="X25" s="10"/>
    </row>
    <row r="26" spans="1:24" x14ac:dyDescent="0.25">
      <c r="A26" s="17">
        <f t="shared" si="0"/>
        <v>25</v>
      </c>
      <c r="B26" s="18">
        <v>42925</v>
      </c>
      <c r="C26" s="18" t="str">
        <f t="shared" si="1"/>
        <v>Sunday</v>
      </c>
      <c r="D26" s="10" t="str">
        <f t="shared" si="2"/>
        <v>Same</v>
      </c>
      <c r="E26" s="11">
        <v>54.61</v>
      </c>
      <c r="F26" s="11">
        <v>6</v>
      </c>
      <c r="G26" s="12">
        <f t="shared" si="3"/>
        <v>0.10986998718183483</v>
      </c>
      <c r="H26" s="11">
        <v>1.5</v>
      </c>
      <c r="I26" s="13">
        <v>0.78611111111111109</v>
      </c>
      <c r="J26" s="13">
        <v>0.81527777777777777</v>
      </c>
      <c r="K26" s="44">
        <f>Table3[[#This Row],[Delivery Time]]-Table3[[#This Row],[Order Time]]</f>
        <v>2.9166666666666674E-2</v>
      </c>
      <c r="L26" s="43">
        <v>42</v>
      </c>
      <c r="M26" s="10" t="s">
        <v>0</v>
      </c>
      <c r="N26" s="14"/>
      <c r="O26" s="14" t="s">
        <v>39</v>
      </c>
      <c r="P26" s="10" t="s">
        <v>20</v>
      </c>
      <c r="Q26" s="10"/>
      <c r="R26" s="10"/>
      <c r="S26" s="10"/>
      <c r="T26" s="10"/>
      <c r="U26" s="10"/>
      <c r="V26" s="10"/>
      <c r="W26" s="10"/>
      <c r="X26" s="10"/>
    </row>
    <row r="27" spans="1:24" x14ac:dyDescent="0.25">
      <c r="A27" s="17">
        <f t="shared" si="0"/>
        <v>26</v>
      </c>
      <c r="B27" s="18">
        <v>42925</v>
      </c>
      <c r="C27" s="18" t="str">
        <f t="shared" si="1"/>
        <v>Sunday</v>
      </c>
      <c r="D27" s="10" t="str">
        <f t="shared" si="2"/>
        <v>Same</v>
      </c>
      <c r="E27" s="11">
        <v>33.24</v>
      </c>
      <c r="F27" s="11">
        <v>4</v>
      </c>
      <c r="G27" s="12">
        <f t="shared" si="3"/>
        <v>0.12033694344163658</v>
      </c>
      <c r="H27" s="11">
        <v>1.5</v>
      </c>
      <c r="I27" s="13">
        <v>0.78680555555555554</v>
      </c>
      <c r="J27" s="13">
        <v>0.82291666666666663</v>
      </c>
      <c r="K27" s="44">
        <f>Table3[[#This Row],[Delivery Time]]-Table3[[#This Row],[Order Time]]</f>
        <v>3.6111111111111094E-2</v>
      </c>
      <c r="L27" s="43">
        <v>52</v>
      </c>
      <c r="M27" s="10" t="s">
        <v>0</v>
      </c>
      <c r="N27" s="14"/>
      <c r="O27" s="14" t="s">
        <v>39</v>
      </c>
      <c r="P27" s="10" t="s">
        <v>20</v>
      </c>
      <c r="Q27" s="10"/>
      <c r="R27" s="10"/>
      <c r="S27" s="10"/>
      <c r="T27" s="10"/>
      <c r="U27" s="10"/>
      <c r="V27" s="10"/>
      <c r="W27" s="10"/>
      <c r="X27" s="10"/>
    </row>
    <row r="28" spans="1:24" x14ac:dyDescent="0.25">
      <c r="A28" s="17">
        <f t="shared" si="0"/>
        <v>27</v>
      </c>
      <c r="B28" s="18">
        <v>42925</v>
      </c>
      <c r="C28" s="18" t="str">
        <f t="shared" si="1"/>
        <v>Sunday</v>
      </c>
      <c r="D28" s="10" t="str">
        <f t="shared" si="2"/>
        <v>Same</v>
      </c>
      <c r="E28" s="11">
        <v>56.45</v>
      </c>
      <c r="F28" s="11">
        <v>13</v>
      </c>
      <c r="G28" s="12">
        <f t="shared" si="3"/>
        <v>0.23029229406554472</v>
      </c>
      <c r="H28" s="11">
        <v>1.5</v>
      </c>
      <c r="I28" s="13">
        <v>0.79375000000000007</v>
      </c>
      <c r="J28" s="13">
        <v>0.83124999999999993</v>
      </c>
      <c r="K28" s="44">
        <f>Table3[[#This Row],[Delivery Time]]-Table3[[#This Row],[Order Time]]</f>
        <v>3.7499999999999867E-2</v>
      </c>
      <c r="L28" s="43">
        <v>53.999999999999993</v>
      </c>
      <c r="M28" s="10" t="s">
        <v>0</v>
      </c>
      <c r="N28" s="14"/>
      <c r="O28" s="14" t="s">
        <v>39</v>
      </c>
      <c r="P28" s="10" t="s">
        <v>20</v>
      </c>
      <c r="Q28" s="10"/>
      <c r="R28" s="10"/>
      <c r="S28" s="10"/>
      <c r="T28" s="10"/>
      <c r="U28" s="10"/>
      <c r="V28" s="10"/>
      <c r="W28" s="10"/>
      <c r="X28" s="10"/>
    </row>
    <row r="29" spans="1:24" x14ac:dyDescent="0.25">
      <c r="A29" s="17">
        <f t="shared" si="0"/>
        <v>28</v>
      </c>
      <c r="B29" s="18">
        <v>42925</v>
      </c>
      <c r="C29" s="18" t="str">
        <f t="shared" si="1"/>
        <v>Sunday</v>
      </c>
      <c r="D29" s="10" t="str">
        <f t="shared" si="2"/>
        <v>Same</v>
      </c>
      <c r="E29" s="11">
        <v>47.41</v>
      </c>
      <c r="F29" s="11">
        <v>3.59</v>
      </c>
      <c r="G29" s="12">
        <f t="shared" si="3"/>
        <v>7.5722421430078041E-2</v>
      </c>
      <c r="H29" s="11">
        <v>7</v>
      </c>
      <c r="I29" s="13">
        <v>0.82638888888888884</v>
      </c>
      <c r="J29" s="13">
        <v>0.85486111111111107</v>
      </c>
      <c r="K29" s="44">
        <f>Table3[[#This Row],[Delivery Time]]-Table3[[#This Row],[Order Time]]</f>
        <v>2.8472222222222232E-2</v>
      </c>
      <c r="L29" s="43">
        <v>41</v>
      </c>
      <c r="M29" s="10" t="s">
        <v>11</v>
      </c>
      <c r="N29" s="14"/>
      <c r="O29" s="14" t="s">
        <v>39</v>
      </c>
      <c r="P29" s="10" t="s">
        <v>20</v>
      </c>
      <c r="Q29" s="10"/>
      <c r="R29" s="10"/>
      <c r="S29" s="10"/>
      <c r="T29" s="10"/>
      <c r="U29" s="10"/>
      <c r="V29" s="10"/>
      <c r="W29" s="10"/>
      <c r="X29" s="10"/>
    </row>
    <row r="30" spans="1:24" x14ac:dyDescent="0.25">
      <c r="A30" s="17">
        <f t="shared" si="0"/>
        <v>29</v>
      </c>
      <c r="B30" s="18">
        <v>42925</v>
      </c>
      <c r="C30" s="18" t="str">
        <f t="shared" si="1"/>
        <v>Sunday</v>
      </c>
      <c r="D30" s="10" t="str">
        <f t="shared" si="2"/>
        <v>Same</v>
      </c>
      <c r="E30" s="11">
        <v>55.1</v>
      </c>
      <c r="F30" s="11">
        <v>10</v>
      </c>
      <c r="G30" s="12">
        <f t="shared" si="3"/>
        <v>0.18148820326678766</v>
      </c>
      <c r="H30" s="11">
        <v>1.5</v>
      </c>
      <c r="I30" s="13">
        <v>0.84444444444444444</v>
      </c>
      <c r="J30" s="13">
        <v>0.87777777777777777</v>
      </c>
      <c r="K30" s="44">
        <f>Table3[[#This Row],[Delivery Time]]-Table3[[#This Row],[Order Time]]</f>
        <v>3.3333333333333326E-2</v>
      </c>
      <c r="L30" s="43">
        <v>48</v>
      </c>
      <c r="M30" s="10" t="s">
        <v>0</v>
      </c>
      <c r="N30" s="14"/>
      <c r="O30" s="14" t="s">
        <v>40</v>
      </c>
      <c r="P30" s="10" t="s">
        <v>20</v>
      </c>
      <c r="Q30" s="10"/>
      <c r="R30" s="10"/>
      <c r="S30" s="10"/>
      <c r="T30" s="10"/>
      <c r="U30" s="10"/>
      <c r="V30" s="10"/>
      <c r="W30" s="10"/>
      <c r="X30" s="10"/>
    </row>
    <row r="31" spans="1:24" x14ac:dyDescent="0.25">
      <c r="A31" s="17">
        <f t="shared" si="0"/>
        <v>30</v>
      </c>
      <c r="B31" s="18">
        <v>42925</v>
      </c>
      <c r="C31" s="18" t="str">
        <f t="shared" si="1"/>
        <v>Sunday</v>
      </c>
      <c r="D31" s="10" t="str">
        <f t="shared" si="2"/>
        <v>Same</v>
      </c>
      <c r="E31" s="11">
        <v>56.51</v>
      </c>
      <c r="F31" s="11">
        <v>4</v>
      </c>
      <c r="G31" s="12">
        <f t="shared" si="3"/>
        <v>7.0783932047425238E-2</v>
      </c>
      <c r="H31" s="11">
        <v>1.5</v>
      </c>
      <c r="I31" s="13">
        <v>0.84930555555555554</v>
      </c>
      <c r="J31" s="13">
        <v>0.90763888888888899</v>
      </c>
      <c r="K31" s="44">
        <f>Table3[[#This Row],[Delivery Time]]-Table3[[#This Row],[Order Time]]</f>
        <v>5.8333333333333459E-2</v>
      </c>
      <c r="L31" s="43">
        <v>84</v>
      </c>
      <c r="M31" s="10" t="s">
        <v>0</v>
      </c>
      <c r="N31" s="14"/>
      <c r="O31" s="14" t="s">
        <v>39</v>
      </c>
      <c r="P31" s="10" t="s">
        <v>20</v>
      </c>
      <c r="Q31" s="10"/>
      <c r="R31" s="10"/>
      <c r="S31" s="10"/>
      <c r="T31" s="10"/>
      <c r="U31" s="10"/>
      <c r="V31" s="10"/>
      <c r="W31" s="10"/>
      <c r="X31" s="10"/>
    </row>
    <row r="32" spans="1:24" x14ac:dyDescent="0.25">
      <c r="A32" s="17">
        <f t="shared" si="0"/>
        <v>31</v>
      </c>
      <c r="B32" s="18">
        <v>42926</v>
      </c>
      <c r="C32" s="18" t="str">
        <f t="shared" si="1"/>
        <v>Monday</v>
      </c>
      <c r="D32" s="10" t="str">
        <f t="shared" si="2"/>
        <v>Different</v>
      </c>
      <c r="E32" s="11">
        <v>41.3</v>
      </c>
      <c r="F32" s="11">
        <v>6</v>
      </c>
      <c r="G32" s="12">
        <f t="shared" si="3"/>
        <v>0.14527845036319614</v>
      </c>
      <c r="H32" s="11">
        <v>5</v>
      </c>
      <c r="I32" s="13">
        <v>0.74652777777777779</v>
      </c>
      <c r="J32" s="13">
        <v>0.77361111111111114</v>
      </c>
      <c r="K32" s="44">
        <f>Table3[[#This Row],[Delivery Time]]-Table3[[#This Row],[Order Time]]</f>
        <v>2.7083333333333348E-2</v>
      </c>
      <c r="L32" s="43">
        <v>39</v>
      </c>
      <c r="M32" s="10" t="s">
        <v>0</v>
      </c>
      <c r="N32" s="14"/>
      <c r="O32" s="14" t="s">
        <v>39</v>
      </c>
      <c r="P32" s="10" t="s">
        <v>20</v>
      </c>
      <c r="Q32" s="10"/>
      <c r="R32" s="10"/>
      <c r="S32" s="10"/>
      <c r="T32" s="10"/>
      <c r="U32" s="10"/>
      <c r="V32" s="10"/>
      <c r="W32" s="10"/>
      <c r="X32" s="10"/>
    </row>
    <row r="33" spans="1:24" x14ac:dyDescent="0.25">
      <c r="A33" s="17">
        <f t="shared" si="0"/>
        <v>32</v>
      </c>
      <c r="B33" s="18">
        <v>42926</v>
      </c>
      <c r="C33" s="18" t="str">
        <f t="shared" si="1"/>
        <v>Monday</v>
      </c>
      <c r="D33" s="10" t="str">
        <f t="shared" si="2"/>
        <v>Same</v>
      </c>
      <c r="E33" s="11">
        <v>37.56</v>
      </c>
      <c r="F33" s="11">
        <v>5.44</v>
      </c>
      <c r="G33" s="12">
        <f t="shared" si="3"/>
        <v>0.14483493077742279</v>
      </c>
      <c r="H33" s="11">
        <v>1.5</v>
      </c>
      <c r="I33" s="13">
        <v>0.78333333333333333</v>
      </c>
      <c r="J33" s="13">
        <v>0.79791666666666661</v>
      </c>
      <c r="K33" s="44">
        <f>Table3[[#This Row],[Delivery Time]]-Table3[[#This Row],[Order Time]]</f>
        <v>1.4583333333333282E-2</v>
      </c>
      <c r="L33" s="43">
        <v>21</v>
      </c>
      <c r="M33" s="10" t="s">
        <v>0</v>
      </c>
      <c r="N33" s="14" t="s">
        <v>22</v>
      </c>
      <c r="O33" s="14" t="s">
        <v>39</v>
      </c>
      <c r="P33" s="10" t="s">
        <v>20</v>
      </c>
      <c r="Q33" s="10"/>
      <c r="R33" s="10"/>
      <c r="S33" s="10"/>
      <c r="T33" s="10"/>
      <c r="U33" s="10"/>
      <c r="V33" s="10"/>
      <c r="W33" s="10"/>
      <c r="X33" s="10"/>
    </row>
    <row r="34" spans="1:24" x14ac:dyDescent="0.25">
      <c r="A34" s="17">
        <f t="shared" si="0"/>
        <v>33</v>
      </c>
      <c r="B34" s="18">
        <v>42926</v>
      </c>
      <c r="C34" s="18" t="str">
        <f t="shared" si="1"/>
        <v>Monday</v>
      </c>
      <c r="D34" s="10" t="str">
        <f t="shared" si="2"/>
        <v>Same</v>
      </c>
      <c r="E34" s="11">
        <v>59.65</v>
      </c>
      <c r="F34" s="11">
        <v>10</v>
      </c>
      <c r="G34" s="12">
        <f t="shared" si="3"/>
        <v>0.16764459346186086</v>
      </c>
      <c r="H34" s="11">
        <v>1.5</v>
      </c>
      <c r="I34" s="13">
        <v>0.82638888888888884</v>
      </c>
      <c r="J34" s="13">
        <v>0.84236111111111101</v>
      </c>
      <c r="K34" s="44">
        <f>Table3[[#This Row],[Delivery Time]]-Table3[[#This Row],[Order Time]]</f>
        <v>1.5972222222222165E-2</v>
      </c>
      <c r="L34" s="43">
        <v>23.000000000000004</v>
      </c>
      <c r="M34" s="10" t="s">
        <v>12</v>
      </c>
      <c r="N34" s="14"/>
      <c r="O34" s="14" t="s">
        <v>39</v>
      </c>
      <c r="P34" s="10" t="s">
        <v>20</v>
      </c>
      <c r="Q34" s="10"/>
      <c r="R34" s="10"/>
      <c r="S34" s="10"/>
      <c r="T34" s="10"/>
      <c r="U34" s="10"/>
      <c r="V34" s="10"/>
      <c r="W34" s="10"/>
      <c r="X34" s="10"/>
    </row>
    <row r="35" spans="1:24" x14ac:dyDescent="0.25">
      <c r="A35" s="17">
        <f t="shared" si="0"/>
        <v>34</v>
      </c>
      <c r="B35" s="18">
        <v>42927</v>
      </c>
      <c r="C35" s="18" t="str">
        <f t="shared" si="1"/>
        <v>Tuesday</v>
      </c>
      <c r="D35" s="10" t="str">
        <f t="shared" si="2"/>
        <v>Different</v>
      </c>
      <c r="E35" s="11">
        <v>31.83</v>
      </c>
      <c r="F35" s="11">
        <v>7</v>
      </c>
      <c r="G35" s="12">
        <f t="shared" si="3"/>
        <v>0.21991831605403708</v>
      </c>
      <c r="H35" s="11">
        <v>1.5</v>
      </c>
      <c r="I35" s="13">
        <v>0.71875</v>
      </c>
      <c r="J35" s="13">
        <v>0.74305555555555547</v>
      </c>
      <c r="K35" s="44">
        <f>Table3[[#This Row],[Delivery Time]]-Table3[[#This Row],[Order Time]]</f>
        <v>2.4305555555555469E-2</v>
      </c>
      <c r="L35" s="43">
        <v>35</v>
      </c>
      <c r="M35" s="10" t="s">
        <v>12</v>
      </c>
      <c r="N35" s="14"/>
      <c r="O35" s="14" t="s">
        <v>39</v>
      </c>
      <c r="P35" s="10" t="s">
        <v>20</v>
      </c>
      <c r="Q35" s="10"/>
      <c r="R35" s="10"/>
      <c r="S35" s="10"/>
      <c r="T35" s="10"/>
      <c r="U35" s="10"/>
      <c r="V35" s="10"/>
      <c r="W35" s="10"/>
      <c r="X35" s="10"/>
    </row>
    <row r="36" spans="1:24" x14ac:dyDescent="0.25">
      <c r="A36" s="17">
        <f t="shared" si="0"/>
        <v>35</v>
      </c>
      <c r="B36" s="18">
        <v>42927</v>
      </c>
      <c r="C36" s="18" t="str">
        <f t="shared" si="1"/>
        <v>Tuesday</v>
      </c>
      <c r="D36" s="10" t="str">
        <f t="shared" si="2"/>
        <v>Same</v>
      </c>
      <c r="E36" s="11">
        <v>59.38</v>
      </c>
      <c r="F36" s="11">
        <v>15</v>
      </c>
      <c r="G36" s="12">
        <f t="shared" si="3"/>
        <v>0.2526103065005052</v>
      </c>
      <c r="H36" s="11">
        <v>1.5</v>
      </c>
      <c r="I36" s="13">
        <v>0.77222222222222225</v>
      </c>
      <c r="J36" s="13">
        <v>0.79236111111111107</v>
      </c>
      <c r="K36" s="44">
        <f>Table3[[#This Row],[Delivery Time]]-Table3[[#This Row],[Order Time]]</f>
        <v>2.0138888888888817E-2</v>
      </c>
      <c r="L36" s="43">
        <v>29.000000000000004</v>
      </c>
      <c r="M36" s="10" t="s">
        <v>0</v>
      </c>
      <c r="N36" s="14"/>
      <c r="O36" s="14" t="s">
        <v>39</v>
      </c>
      <c r="P36" s="10" t="s">
        <v>20</v>
      </c>
      <c r="Q36" s="10"/>
      <c r="R36" s="10"/>
      <c r="S36" s="10"/>
      <c r="T36" s="10"/>
      <c r="U36" s="10"/>
      <c r="V36" s="10"/>
      <c r="W36" s="10"/>
      <c r="X36" s="10"/>
    </row>
    <row r="37" spans="1:24" x14ac:dyDescent="0.25">
      <c r="A37" s="17">
        <f t="shared" si="0"/>
        <v>36</v>
      </c>
      <c r="B37" s="18">
        <v>42927</v>
      </c>
      <c r="C37" s="18" t="str">
        <f t="shared" si="1"/>
        <v>Tuesday</v>
      </c>
      <c r="D37" s="10" t="str">
        <f t="shared" si="2"/>
        <v>Same</v>
      </c>
      <c r="E37" s="11">
        <v>53.75</v>
      </c>
      <c r="F37" s="11">
        <v>5</v>
      </c>
      <c r="G37" s="12">
        <f t="shared" si="3"/>
        <v>9.3023255813953487E-2</v>
      </c>
      <c r="H37" s="11">
        <v>5</v>
      </c>
      <c r="I37" s="13">
        <v>0.8125</v>
      </c>
      <c r="J37" s="13">
        <v>0.82638888888888884</v>
      </c>
      <c r="K37" s="44">
        <f>Table3[[#This Row],[Delivery Time]]-Table3[[#This Row],[Order Time]]</f>
        <v>1.388888888888884E-2</v>
      </c>
      <c r="L37" s="43">
        <v>20</v>
      </c>
      <c r="M37" s="10" t="s">
        <v>0</v>
      </c>
      <c r="N37" s="14"/>
      <c r="O37" s="14" t="s">
        <v>39</v>
      </c>
      <c r="P37" s="10" t="s">
        <v>16</v>
      </c>
      <c r="Q37" s="10"/>
      <c r="R37" s="10"/>
      <c r="S37" s="10"/>
      <c r="T37" s="10"/>
      <c r="U37" s="10"/>
      <c r="V37" s="10"/>
      <c r="W37" s="10"/>
      <c r="X37" s="10"/>
    </row>
    <row r="38" spans="1:24" x14ac:dyDescent="0.25">
      <c r="A38" s="17">
        <f t="shared" si="0"/>
        <v>37</v>
      </c>
      <c r="B38" s="18">
        <v>42927</v>
      </c>
      <c r="C38" s="18" t="str">
        <f t="shared" si="1"/>
        <v>Tuesday</v>
      </c>
      <c r="D38" s="10" t="str">
        <f t="shared" si="2"/>
        <v>Same</v>
      </c>
      <c r="E38" s="11">
        <v>39.4</v>
      </c>
      <c r="F38" s="11">
        <v>10.6</v>
      </c>
      <c r="G38" s="12">
        <f t="shared" si="3"/>
        <v>0.26903553299492383</v>
      </c>
      <c r="H38" s="11">
        <v>1.5</v>
      </c>
      <c r="I38" s="13">
        <v>0.82152777777777775</v>
      </c>
      <c r="J38" s="13">
        <v>0.85</v>
      </c>
      <c r="K38" s="44">
        <f>Table3[[#This Row],[Delivery Time]]-Table3[[#This Row],[Order Time]]</f>
        <v>2.8472222222222232E-2</v>
      </c>
      <c r="L38" s="43">
        <v>41</v>
      </c>
      <c r="M38" s="10" t="s">
        <v>11</v>
      </c>
      <c r="N38" s="14"/>
      <c r="O38" s="14" t="s">
        <v>41</v>
      </c>
      <c r="P38" s="10" t="s">
        <v>20</v>
      </c>
      <c r="Q38" s="10"/>
      <c r="R38" s="10"/>
      <c r="S38" s="10"/>
      <c r="T38" s="10"/>
      <c r="U38" s="10"/>
      <c r="V38" s="10"/>
      <c r="W38" s="10"/>
      <c r="X38" s="10"/>
    </row>
    <row r="39" spans="1:24" x14ac:dyDescent="0.25">
      <c r="A39" s="17">
        <f t="shared" si="0"/>
        <v>38</v>
      </c>
      <c r="B39" s="18">
        <v>42928</v>
      </c>
      <c r="C39" s="18" t="str">
        <f t="shared" si="1"/>
        <v>Wednesday</v>
      </c>
      <c r="D39" s="10" t="str">
        <f t="shared" si="2"/>
        <v>Different</v>
      </c>
      <c r="E39" s="11">
        <v>23.82</v>
      </c>
      <c r="F39" s="11">
        <v>5</v>
      </c>
      <c r="G39" s="12">
        <f t="shared" si="3"/>
        <v>0.20990764063811923</v>
      </c>
      <c r="H39" s="11">
        <v>1.5</v>
      </c>
      <c r="I39" s="13">
        <v>0.71597222222222223</v>
      </c>
      <c r="J39" s="13">
        <v>0.73611111111111116</v>
      </c>
      <c r="K39" s="44">
        <f>Table3[[#This Row],[Delivery Time]]-Table3[[#This Row],[Order Time]]</f>
        <v>2.0138888888888928E-2</v>
      </c>
      <c r="L39" s="43">
        <v>29.000000000000004</v>
      </c>
      <c r="M39" s="10" t="s">
        <v>11</v>
      </c>
      <c r="N39" s="14"/>
      <c r="O39" s="14" t="s">
        <v>39</v>
      </c>
      <c r="P39" s="10" t="s">
        <v>20</v>
      </c>
      <c r="Q39" s="10"/>
      <c r="R39" s="10"/>
      <c r="S39" s="10"/>
      <c r="T39" s="10"/>
      <c r="U39" s="10"/>
      <c r="V39" s="10"/>
      <c r="W39" s="10"/>
      <c r="X39" s="10"/>
    </row>
    <row r="40" spans="1:24" x14ac:dyDescent="0.25">
      <c r="A40" s="17">
        <f t="shared" si="0"/>
        <v>39</v>
      </c>
      <c r="B40" s="18">
        <v>42928</v>
      </c>
      <c r="C40" s="18" t="str">
        <f t="shared" si="1"/>
        <v>Wednesday</v>
      </c>
      <c r="D40" s="10" t="str">
        <f t="shared" si="2"/>
        <v>Same</v>
      </c>
      <c r="E40" s="11">
        <v>30.53</v>
      </c>
      <c r="F40" s="11">
        <v>5</v>
      </c>
      <c r="G40" s="12">
        <f t="shared" si="3"/>
        <v>0.16377333770062233</v>
      </c>
      <c r="H40" s="11">
        <v>1.5</v>
      </c>
      <c r="I40" s="13">
        <v>0.75347222222222221</v>
      </c>
      <c r="J40" s="13">
        <v>0.7729166666666667</v>
      </c>
      <c r="K40" s="44">
        <f>Table3[[#This Row],[Delivery Time]]-Table3[[#This Row],[Order Time]]</f>
        <v>1.9444444444444486E-2</v>
      </c>
      <c r="L40" s="43">
        <v>28</v>
      </c>
      <c r="M40" s="10" t="s">
        <v>0</v>
      </c>
      <c r="N40" s="14"/>
      <c r="O40" s="14" t="s">
        <v>42</v>
      </c>
      <c r="P40" s="10" t="s">
        <v>20</v>
      </c>
      <c r="Q40" s="10"/>
      <c r="R40" s="10"/>
      <c r="S40" s="10"/>
      <c r="T40" s="10"/>
      <c r="U40" s="10"/>
      <c r="V40" s="10"/>
      <c r="W40" s="10"/>
      <c r="X40" s="10"/>
    </row>
    <row r="41" spans="1:24" x14ac:dyDescent="0.25">
      <c r="A41" s="17">
        <f t="shared" si="0"/>
        <v>40</v>
      </c>
      <c r="B41" s="18">
        <v>42928</v>
      </c>
      <c r="C41" s="18" t="str">
        <f t="shared" si="1"/>
        <v>Wednesday</v>
      </c>
      <c r="D41" s="10" t="str">
        <f t="shared" si="2"/>
        <v>Same</v>
      </c>
      <c r="E41" s="11">
        <v>36.21</v>
      </c>
      <c r="F41" s="11">
        <v>5</v>
      </c>
      <c r="G41" s="12">
        <f t="shared" si="3"/>
        <v>0.13808340237503453</v>
      </c>
      <c r="H41" s="11">
        <v>1.5</v>
      </c>
      <c r="I41" s="13">
        <v>0.75624999999999998</v>
      </c>
      <c r="J41" s="13">
        <v>0.78680555555555554</v>
      </c>
      <c r="K41" s="44">
        <f>Table3[[#This Row],[Delivery Time]]-Table3[[#This Row],[Order Time]]</f>
        <v>3.0555555555555558E-2</v>
      </c>
      <c r="L41" s="43">
        <v>44</v>
      </c>
      <c r="M41" s="10" t="s">
        <v>0</v>
      </c>
      <c r="N41" s="14"/>
      <c r="O41" s="14" t="s">
        <v>39</v>
      </c>
      <c r="P41" s="10" t="s">
        <v>20</v>
      </c>
      <c r="Q41" s="10"/>
      <c r="R41" s="10"/>
      <c r="S41" s="10"/>
      <c r="T41" s="10"/>
      <c r="U41" s="10"/>
      <c r="V41" s="10"/>
      <c r="W41" s="10"/>
      <c r="X41" s="10"/>
    </row>
    <row r="42" spans="1:24" x14ac:dyDescent="0.25">
      <c r="A42" s="17">
        <f t="shared" si="0"/>
        <v>41</v>
      </c>
      <c r="B42" s="18">
        <v>42928</v>
      </c>
      <c r="C42" s="18" t="str">
        <f t="shared" si="1"/>
        <v>Wednesday</v>
      </c>
      <c r="D42" s="10" t="str">
        <f t="shared" si="2"/>
        <v>Same</v>
      </c>
      <c r="E42" s="11">
        <v>46.98</v>
      </c>
      <c r="F42" s="11">
        <v>5</v>
      </c>
      <c r="G42" s="12">
        <f t="shared" si="3"/>
        <v>0.10642826734780758</v>
      </c>
      <c r="H42" s="11">
        <v>5</v>
      </c>
      <c r="I42" s="13">
        <v>0.75902777777777775</v>
      </c>
      <c r="J42" s="13">
        <v>0.79583333333333339</v>
      </c>
      <c r="K42" s="44">
        <f>Table3[[#This Row],[Delivery Time]]-Table3[[#This Row],[Order Time]]</f>
        <v>3.6805555555555647E-2</v>
      </c>
      <c r="L42" s="43">
        <v>53</v>
      </c>
      <c r="M42" s="10" t="s">
        <v>0</v>
      </c>
      <c r="N42" s="14"/>
      <c r="O42" s="14" t="s">
        <v>39</v>
      </c>
      <c r="P42" s="10" t="s">
        <v>20</v>
      </c>
      <c r="Q42" s="10"/>
      <c r="R42" s="10"/>
      <c r="S42" s="10"/>
      <c r="T42" s="10"/>
      <c r="U42" s="10"/>
      <c r="V42" s="10"/>
      <c r="W42" s="10"/>
      <c r="X42" s="10"/>
    </row>
    <row r="43" spans="1:24" x14ac:dyDescent="0.25">
      <c r="A43" s="17">
        <f t="shared" si="0"/>
        <v>42</v>
      </c>
      <c r="B43" s="18">
        <v>42928</v>
      </c>
      <c r="C43" s="18" t="str">
        <f t="shared" si="1"/>
        <v>Wednesday</v>
      </c>
      <c r="D43" s="10" t="str">
        <f t="shared" si="2"/>
        <v>Same</v>
      </c>
      <c r="E43" s="11">
        <v>27.06</v>
      </c>
      <c r="F43" s="11">
        <v>6</v>
      </c>
      <c r="G43" s="12">
        <f t="shared" si="3"/>
        <v>0.22172949002217296</v>
      </c>
      <c r="H43" s="11">
        <v>1.5</v>
      </c>
      <c r="I43" s="13">
        <v>0.85277777777777775</v>
      </c>
      <c r="J43" s="13">
        <v>0.87152777777777779</v>
      </c>
      <c r="K43" s="44">
        <f>Table3[[#This Row],[Delivery Time]]-Table3[[#This Row],[Order Time]]</f>
        <v>1.8750000000000044E-2</v>
      </c>
      <c r="L43" s="43">
        <v>26.999999999999996</v>
      </c>
      <c r="M43" s="10" t="s">
        <v>0</v>
      </c>
      <c r="N43" s="14"/>
      <c r="O43" s="14" t="s">
        <v>39</v>
      </c>
      <c r="P43" s="10" t="s">
        <v>20</v>
      </c>
      <c r="Q43" s="10"/>
      <c r="R43" s="10"/>
      <c r="S43" s="10"/>
      <c r="T43" s="10"/>
      <c r="U43" s="10"/>
      <c r="V43" s="10"/>
      <c r="W43" s="10"/>
      <c r="X43" s="10"/>
    </row>
    <row r="44" spans="1:24" x14ac:dyDescent="0.25">
      <c r="A44" s="17">
        <f t="shared" si="0"/>
        <v>43</v>
      </c>
      <c r="B44" s="18">
        <v>42931</v>
      </c>
      <c r="C44" s="18" t="str">
        <f t="shared" si="1"/>
        <v>Saturday</v>
      </c>
      <c r="D44" s="10" t="str">
        <f t="shared" si="2"/>
        <v>Different</v>
      </c>
      <c r="E44" s="11">
        <v>15.7</v>
      </c>
      <c r="F44" s="11">
        <v>3</v>
      </c>
      <c r="G44" s="12">
        <f t="shared" si="3"/>
        <v>0.19108280254777071</v>
      </c>
      <c r="H44" s="11">
        <v>1.5</v>
      </c>
      <c r="I44" s="13">
        <v>0.6743055555555556</v>
      </c>
      <c r="J44" s="13">
        <v>0.7104166666666667</v>
      </c>
      <c r="K44" s="44">
        <f>Table3[[#This Row],[Delivery Time]]-Table3[[#This Row],[Order Time]]</f>
        <v>3.6111111111111094E-2</v>
      </c>
      <c r="L44" s="43">
        <v>52</v>
      </c>
      <c r="M44" s="10" t="s">
        <v>11</v>
      </c>
      <c r="N44" s="14"/>
      <c r="O44" s="14" t="s">
        <v>39</v>
      </c>
      <c r="P44" s="10" t="s">
        <v>20</v>
      </c>
      <c r="Q44" s="10"/>
      <c r="R44" s="10"/>
      <c r="S44" s="10"/>
      <c r="T44" s="10"/>
      <c r="U44" s="10"/>
      <c r="V44" s="10"/>
      <c r="W44" s="10"/>
      <c r="X44" s="10"/>
    </row>
    <row r="45" spans="1:24" x14ac:dyDescent="0.25">
      <c r="A45" s="17">
        <f t="shared" si="0"/>
        <v>44</v>
      </c>
      <c r="B45" s="18">
        <v>42931</v>
      </c>
      <c r="C45" s="18" t="str">
        <f t="shared" si="1"/>
        <v>Saturday</v>
      </c>
      <c r="D45" s="10" t="str">
        <f t="shared" si="2"/>
        <v>Same</v>
      </c>
      <c r="E45" s="11">
        <v>52.12</v>
      </c>
      <c r="F45" s="11">
        <v>5</v>
      </c>
      <c r="G45" s="12">
        <f t="shared" si="3"/>
        <v>9.5932463545663857E-2</v>
      </c>
      <c r="H45" s="11">
        <v>1.5</v>
      </c>
      <c r="I45" s="13">
        <v>0.68472222222222223</v>
      </c>
      <c r="J45" s="13">
        <v>0.71319444444444446</v>
      </c>
      <c r="K45" s="44">
        <f>Table3[[#This Row],[Delivery Time]]-Table3[[#This Row],[Order Time]]</f>
        <v>2.8472222222222232E-2</v>
      </c>
      <c r="L45" s="43">
        <v>41</v>
      </c>
      <c r="M45" s="10" t="s">
        <v>11</v>
      </c>
      <c r="N45" s="14"/>
      <c r="O45" s="14" t="s">
        <v>39</v>
      </c>
      <c r="P45" s="10" t="s">
        <v>20</v>
      </c>
      <c r="Q45" s="10"/>
      <c r="R45" s="10"/>
      <c r="S45" s="10"/>
      <c r="T45" s="10"/>
      <c r="U45" s="10"/>
      <c r="V45" s="10"/>
      <c r="W45" s="10"/>
      <c r="X45" s="10"/>
    </row>
    <row r="46" spans="1:24" x14ac:dyDescent="0.25">
      <c r="A46" s="17">
        <f t="shared" si="0"/>
        <v>45</v>
      </c>
      <c r="B46" s="18">
        <v>42931</v>
      </c>
      <c r="C46" s="18" t="str">
        <f t="shared" si="1"/>
        <v>Saturday</v>
      </c>
      <c r="D46" s="10" t="str">
        <f t="shared" si="2"/>
        <v>Same</v>
      </c>
      <c r="E46" s="11">
        <v>128.06</v>
      </c>
      <c r="F46" s="11">
        <v>12</v>
      </c>
      <c r="G46" s="12">
        <f t="shared" si="3"/>
        <v>9.3706075277213807E-2</v>
      </c>
      <c r="H46" s="11">
        <v>1.5</v>
      </c>
      <c r="I46" s="13">
        <v>0.76527777777777783</v>
      </c>
      <c r="J46" s="13">
        <v>0.78888888888888886</v>
      </c>
      <c r="K46" s="44">
        <f>Table3[[#This Row],[Delivery Time]]-Table3[[#This Row],[Order Time]]</f>
        <v>2.3611111111111027E-2</v>
      </c>
      <c r="L46" s="43">
        <v>34</v>
      </c>
      <c r="M46" s="10" t="s">
        <v>0</v>
      </c>
      <c r="N46" s="14" t="s">
        <v>22</v>
      </c>
      <c r="O46" s="14" t="s">
        <v>39</v>
      </c>
      <c r="P46" s="10" t="s">
        <v>20</v>
      </c>
      <c r="Q46" s="10"/>
      <c r="R46" s="10"/>
      <c r="S46" s="10"/>
      <c r="T46" s="10"/>
      <c r="U46" s="10"/>
      <c r="V46" s="10"/>
      <c r="W46" s="10"/>
      <c r="X46" s="10"/>
    </row>
    <row r="47" spans="1:24" x14ac:dyDescent="0.25">
      <c r="A47" s="17">
        <f t="shared" si="0"/>
        <v>46</v>
      </c>
      <c r="B47" s="18">
        <v>42931</v>
      </c>
      <c r="C47" s="18" t="str">
        <f t="shared" si="1"/>
        <v>Saturday</v>
      </c>
      <c r="D47" s="10" t="str">
        <f t="shared" si="2"/>
        <v>Same</v>
      </c>
      <c r="E47" s="11">
        <v>21.87</v>
      </c>
      <c r="F47" s="11">
        <v>3</v>
      </c>
      <c r="G47" s="12">
        <f t="shared" si="3"/>
        <v>0.13717421124828533</v>
      </c>
      <c r="H47" s="11">
        <v>1.5</v>
      </c>
      <c r="I47" s="13">
        <v>0.7729166666666667</v>
      </c>
      <c r="J47" s="13">
        <v>0.7993055555555556</v>
      </c>
      <c r="K47" s="44">
        <f>Table3[[#This Row],[Delivery Time]]-Table3[[#This Row],[Order Time]]</f>
        <v>2.6388888888888906E-2</v>
      </c>
      <c r="L47" s="43">
        <v>38</v>
      </c>
      <c r="M47" s="10" t="s">
        <v>0</v>
      </c>
      <c r="N47" s="14" t="s">
        <v>24</v>
      </c>
      <c r="O47" s="14" t="s">
        <v>39</v>
      </c>
      <c r="P47" s="10" t="s">
        <v>20</v>
      </c>
      <c r="Q47" s="10"/>
      <c r="R47" s="10"/>
      <c r="S47" s="10"/>
      <c r="T47" s="10"/>
      <c r="U47" s="10"/>
      <c r="V47" s="10"/>
      <c r="W47" s="10"/>
      <c r="X47" s="10"/>
    </row>
    <row r="48" spans="1:24" x14ac:dyDescent="0.25">
      <c r="A48" s="17">
        <f t="shared" si="0"/>
        <v>47</v>
      </c>
      <c r="B48" s="18">
        <v>42931</v>
      </c>
      <c r="C48" s="18" t="str">
        <f t="shared" si="1"/>
        <v>Saturday</v>
      </c>
      <c r="D48" s="10" t="str">
        <f t="shared" si="2"/>
        <v>Same</v>
      </c>
      <c r="E48" s="11">
        <v>50.61</v>
      </c>
      <c r="F48" s="11">
        <v>8</v>
      </c>
      <c r="G48" s="12">
        <f t="shared" si="3"/>
        <v>0.15807152736613317</v>
      </c>
      <c r="H48" s="11">
        <v>1.5</v>
      </c>
      <c r="I48" s="13">
        <v>0.79999999999999993</v>
      </c>
      <c r="J48" s="13">
        <v>0.82638888888888884</v>
      </c>
      <c r="K48" s="44">
        <f>Table3[[#This Row],[Delivery Time]]-Table3[[#This Row],[Order Time]]</f>
        <v>2.6388888888888906E-2</v>
      </c>
      <c r="L48" s="43">
        <v>38</v>
      </c>
      <c r="M48" s="10" t="s">
        <v>0</v>
      </c>
      <c r="N48" s="14" t="s">
        <v>22</v>
      </c>
      <c r="O48" s="14" t="s">
        <v>39</v>
      </c>
      <c r="P48" s="10" t="s">
        <v>20</v>
      </c>
      <c r="Q48" s="10"/>
      <c r="R48" s="10"/>
      <c r="S48" s="10"/>
      <c r="T48" s="10"/>
      <c r="U48" s="10"/>
      <c r="V48" s="10"/>
      <c r="W48" s="10"/>
      <c r="X48" s="10"/>
    </row>
    <row r="49" spans="1:24" x14ac:dyDescent="0.25">
      <c r="A49" s="17">
        <f t="shared" si="0"/>
        <v>48</v>
      </c>
      <c r="B49" s="18">
        <v>42931</v>
      </c>
      <c r="C49" s="18" t="str">
        <f t="shared" si="1"/>
        <v>Saturday</v>
      </c>
      <c r="D49" s="10" t="str">
        <f t="shared" si="2"/>
        <v>Same</v>
      </c>
      <c r="E49" s="11">
        <v>68.31</v>
      </c>
      <c r="F49" s="11">
        <v>7</v>
      </c>
      <c r="G49" s="12">
        <f t="shared" si="3"/>
        <v>0.10247401551749377</v>
      </c>
      <c r="H49" s="11">
        <v>1.5</v>
      </c>
      <c r="I49" s="13">
        <v>0.8027777777777777</v>
      </c>
      <c r="J49" s="13">
        <v>0.8340277777777777</v>
      </c>
      <c r="K49" s="44">
        <f>Table3[[#This Row],[Delivery Time]]-Table3[[#This Row],[Order Time]]</f>
        <v>3.125E-2</v>
      </c>
      <c r="L49" s="43">
        <v>45</v>
      </c>
      <c r="M49" s="10" t="s">
        <v>0</v>
      </c>
      <c r="N49" s="14"/>
      <c r="O49" s="14" t="s">
        <v>39</v>
      </c>
      <c r="P49" s="10" t="s">
        <v>20</v>
      </c>
      <c r="Q49" s="10"/>
      <c r="R49" s="10"/>
      <c r="S49" s="10"/>
      <c r="T49" s="10"/>
      <c r="U49" s="10"/>
      <c r="V49" s="10"/>
      <c r="W49" s="10"/>
      <c r="X49" s="10"/>
    </row>
    <row r="50" spans="1:24" x14ac:dyDescent="0.25">
      <c r="A50" s="17">
        <f t="shared" si="0"/>
        <v>49</v>
      </c>
      <c r="B50" s="18">
        <v>42931</v>
      </c>
      <c r="C50" s="18" t="str">
        <f t="shared" si="1"/>
        <v>Saturday</v>
      </c>
      <c r="D50" s="10" t="str">
        <f t="shared" si="2"/>
        <v>Same</v>
      </c>
      <c r="E50" s="11">
        <v>38.42</v>
      </c>
      <c r="F50" s="11">
        <v>8</v>
      </c>
      <c r="G50" s="12">
        <f t="shared" si="3"/>
        <v>0.20822488287350338</v>
      </c>
      <c r="H50" s="11">
        <v>1.5</v>
      </c>
      <c r="I50" s="13">
        <v>0.82638888888888884</v>
      </c>
      <c r="J50" s="13">
        <v>0.85833333333333339</v>
      </c>
      <c r="K50" s="44">
        <f>Table3[[#This Row],[Delivery Time]]-Table3[[#This Row],[Order Time]]</f>
        <v>3.1944444444444553E-2</v>
      </c>
      <c r="L50" s="43">
        <v>46.000000000000007</v>
      </c>
      <c r="M50" s="10" t="s">
        <v>0</v>
      </c>
      <c r="N50" s="14" t="s">
        <v>22</v>
      </c>
      <c r="O50" s="14" t="s">
        <v>39</v>
      </c>
      <c r="P50" s="10" t="s">
        <v>20</v>
      </c>
      <c r="Q50" s="10"/>
      <c r="R50" s="10"/>
      <c r="S50" s="10"/>
      <c r="T50" s="10"/>
      <c r="U50" s="10"/>
      <c r="V50" s="10"/>
      <c r="W50" s="10"/>
      <c r="X50" s="10"/>
    </row>
    <row r="51" spans="1:24" x14ac:dyDescent="0.25">
      <c r="A51" s="17">
        <f t="shared" si="0"/>
        <v>50</v>
      </c>
      <c r="B51" s="18">
        <v>42931</v>
      </c>
      <c r="C51" s="18" t="str">
        <f t="shared" si="1"/>
        <v>Saturday</v>
      </c>
      <c r="D51" s="10" t="str">
        <f t="shared" si="2"/>
        <v>Same</v>
      </c>
      <c r="E51" s="11">
        <v>38.65</v>
      </c>
      <c r="F51" s="11">
        <v>4</v>
      </c>
      <c r="G51" s="12">
        <f t="shared" si="3"/>
        <v>0.10349288486416559</v>
      </c>
      <c r="H51" s="11">
        <v>5</v>
      </c>
      <c r="I51" s="13">
        <v>0.85902777777777783</v>
      </c>
      <c r="J51" s="13">
        <v>0.88194444444444453</v>
      </c>
      <c r="K51" s="44">
        <f>Table3[[#This Row],[Delivery Time]]-Table3[[#This Row],[Order Time]]</f>
        <v>2.2916666666666696E-2</v>
      </c>
      <c r="L51" s="43">
        <v>33</v>
      </c>
      <c r="M51" s="10" t="s">
        <v>11</v>
      </c>
      <c r="N51" s="14"/>
      <c r="O51" s="14" t="s">
        <v>39</v>
      </c>
      <c r="P51" s="10" t="s">
        <v>20</v>
      </c>
      <c r="Q51" s="10"/>
      <c r="R51" s="10"/>
      <c r="S51" s="10"/>
      <c r="T51" s="10"/>
      <c r="U51" s="10"/>
      <c r="V51" s="10"/>
      <c r="W51" s="10"/>
      <c r="X51" s="10"/>
    </row>
    <row r="52" spans="1:24" x14ac:dyDescent="0.25">
      <c r="A52" s="17">
        <f t="shared" si="0"/>
        <v>51</v>
      </c>
      <c r="B52" s="18">
        <v>42932</v>
      </c>
      <c r="C52" s="18" t="str">
        <f t="shared" si="1"/>
        <v>Sunday</v>
      </c>
      <c r="D52" s="10" t="str">
        <f t="shared" si="2"/>
        <v>Different</v>
      </c>
      <c r="E52" s="11">
        <v>37.78</v>
      </c>
      <c r="F52" s="11">
        <v>7</v>
      </c>
      <c r="G52" s="12">
        <f t="shared" si="3"/>
        <v>0.18528321863419797</v>
      </c>
      <c r="H52" s="11">
        <v>1.5</v>
      </c>
      <c r="I52" s="13">
        <v>0.72638888888888886</v>
      </c>
      <c r="J52" s="13">
        <v>0.75347222222222221</v>
      </c>
      <c r="K52" s="44">
        <f>Table3[[#This Row],[Delivery Time]]-Table3[[#This Row],[Order Time]]</f>
        <v>2.7083333333333348E-2</v>
      </c>
      <c r="L52" s="43">
        <v>39</v>
      </c>
      <c r="M52" s="10" t="s">
        <v>0</v>
      </c>
      <c r="N52" s="14"/>
      <c r="O52" s="14" t="s">
        <v>39</v>
      </c>
      <c r="P52" s="10" t="s">
        <v>20</v>
      </c>
      <c r="Q52" s="10"/>
      <c r="R52" s="10"/>
      <c r="S52" s="10"/>
      <c r="T52" s="10"/>
      <c r="U52" s="10"/>
      <c r="V52" s="10"/>
      <c r="W52" s="10"/>
      <c r="X52" s="10"/>
    </row>
    <row r="53" spans="1:24" x14ac:dyDescent="0.25">
      <c r="A53" s="17">
        <f t="shared" si="0"/>
        <v>52</v>
      </c>
      <c r="B53" s="18">
        <v>42932</v>
      </c>
      <c r="C53" s="18" t="str">
        <f t="shared" si="1"/>
        <v>Sunday</v>
      </c>
      <c r="D53" s="10" t="str">
        <f t="shared" si="2"/>
        <v>Same</v>
      </c>
      <c r="E53" s="11">
        <v>53.75</v>
      </c>
      <c r="F53" s="11">
        <v>10</v>
      </c>
      <c r="G53" s="12">
        <f t="shared" si="3"/>
        <v>0.18604651162790697</v>
      </c>
      <c r="H53" s="11">
        <v>1.5</v>
      </c>
      <c r="I53" s="13">
        <v>0.72916666666666663</v>
      </c>
      <c r="J53" s="13">
        <v>0.76180555555555562</v>
      </c>
      <c r="K53" s="44">
        <f>Table3[[#This Row],[Delivery Time]]-Table3[[#This Row],[Order Time]]</f>
        <v>3.2638888888888995E-2</v>
      </c>
      <c r="L53" s="43">
        <v>47.000000000000007</v>
      </c>
      <c r="M53" s="10" t="s">
        <v>0</v>
      </c>
      <c r="N53" s="14"/>
      <c r="O53" s="14" t="s">
        <v>39</v>
      </c>
      <c r="P53" s="10" t="s">
        <v>20</v>
      </c>
      <c r="Q53" s="10"/>
      <c r="R53" s="10"/>
      <c r="S53" s="10"/>
      <c r="T53" s="10"/>
      <c r="U53" s="10"/>
      <c r="V53" s="10"/>
      <c r="W53" s="10"/>
      <c r="X53" s="10"/>
    </row>
    <row r="54" spans="1:24" x14ac:dyDescent="0.25">
      <c r="A54" s="17">
        <f t="shared" si="0"/>
        <v>53</v>
      </c>
      <c r="B54" s="18">
        <v>42932</v>
      </c>
      <c r="C54" s="18" t="str">
        <f t="shared" si="1"/>
        <v>Sunday</v>
      </c>
      <c r="D54" s="10" t="str">
        <f t="shared" si="2"/>
        <v>Same</v>
      </c>
      <c r="E54" s="11">
        <v>20.03</v>
      </c>
      <c r="F54" s="11">
        <v>4</v>
      </c>
      <c r="G54" s="12">
        <f t="shared" si="3"/>
        <v>0.19970044932601097</v>
      </c>
      <c r="H54" s="11">
        <v>5</v>
      </c>
      <c r="I54" s="13">
        <v>0.7270833333333333</v>
      </c>
      <c r="J54" s="13">
        <v>0.76736111111111116</v>
      </c>
      <c r="K54" s="44">
        <f>Table3[[#This Row],[Delivery Time]]-Table3[[#This Row],[Order Time]]</f>
        <v>4.0277777777777857E-2</v>
      </c>
      <c r="L54" s="43">
        <v>58.000000000000007</v>
      </c>
      <c r="M54" s="10" t="s">
        <v>0</v>
      </c>
      <c r="N54" s="14"/>
      <c r="O54" s="14" t="s">
        <v>39</v>
      </c>
      <c r="P54" s="10" t="s">
        <v>20</v>
      </c>
      <c r="Q54" s="10"/>
      <c r="R54" s="10"/>
      <c r="S54" s="10"/>
      <c r="T54" s="10"/>
      <c r="U54" s="10"/>
      <c r="V54" s="10"/>
      <c r="W54" s="10"/>
      <c r="X54" s="10"/>
    </row>
    <row r="55" spans="1:24" x14ac:dyDescent="0.25">
      <c r="A55" s="17">
        <f t="shared" si="0"/>
        <v>54</v>
      </c>
      <c r="B55" s="18">
        <v>42932</v>
      </c>
      <c r="C55" s="18" t="str">
        <f t="shared" si="1"/>
        <v>Sunday</v>
      </c>
      <c r="D55" s="10" t="str">
        <f t="shared" si="2"/>
        <v>Same</v>
      </c>
      <c r="E55" s="11">
        <v>44.38</v>
      </c>
      <c r="F55" s="11">
        <v>6.62</v>
      </c>
      <c r="G55" s="12">
        <f t="shared" si="3"/>
        <v>0.14916629112212706</v>
      </c>
      <c r="H55" s="11">
        <v>1.5</v>
      </c>
      <c r="I55" s="13">
        <v>0.7909722222222223</v>
      </c>
      <c r="J55" s="13">
        <v>0.8125</v>
      </c>
      <c r="K55" s="44">
        <f>Table3[[#This Row],[Delivery Time]]-Table3[[#This Row],[Order Time]]</f>
        <v>2.1527777777777701E-2</v>
      </c>
      <c r="L55" s="43">
        <v>31.000000000000004</v>
      </c>
      <c r="M55" s="10" t="s">
        <v>0</v>
      </c>
      <c r="N55" s="14"/>
      <c r="O55" s="14" t="s">
        <v>41</v>
      </c>
      <c r="P55" s="10" t="s">
        <v>20</v>
      </c>
      <c r="Q55" s="10"/>
      <c r="R55" s="10"/>
      <c r="S55" s="10"/>
      <c r="T55" s="10"/>
      <c r="U55" s="10"/>
      <c r="V55" s="10"/>
      <c r="W55" s="10"/>
      <c r="X55" s="10"/>
    </row>
    <row r="56" spans="1:24" x14ac:dyDescent="0.25">
      <c r="A56" s="17">
        <f t="shared" si="0"/>
        <v>55</v>
      </c>
      <c r="B56" s="18">
        <v>42932</v>
      </c>
      <c r="C56" s="18" t="str">
        <f t="shared" si="1"/>
        <v>Sunday</v>
      </c>
      <c r="D56" s="10" t="str">
        <f t="shared" si="2"/>
        <v>Same</v>
      </c>
      <c r="E56" s="11">
        <v>52.77</v>
      </c>
      <c r="F56" s="11">
        <v>10</v>
      </c>
      <c r="G56" s="12">
        <f t="shared" si="3"/>
        <v>0.18950161076369149</v>
      </c>
      <c r="H56" s="11">
        <v>1.5</v>
      </c>
      <c r="I56" s="13">
        <v>0.7909722222222223</v>
      </c>
      <c r="J56" s="13">
        <v>0.81874999999999998</v>
      </c>
      <c r="K56" s="44">
        <f>Table3[[#This Row],[Delivery Time]]-Table3[[#This Row],[Order Time]]</f>
        <v>2.7777777777777679E-2</v>
      </c>
      <c r="L56" s="43">
        <v>40</v>
      </c>
      <c r="M56" s="10" t="s">
        <v>0</v>
      </c>
      <c r="N56" s="14"/>
      <c r="O56" s="14" t="s">
        <v>39</v>
      </c>
      <c r="P56" s="10" t="s">
        <v>20</v>
      </c>
      <c r="Q56" s="10"/>
      <c r="R56" s="10"/>
      <c r="S56" s="10"/>
      <c r="T56" s="10"/>
      <c r="U56" s="10"/>
      <c r="V56" s="10"/>
      <c r="W56" s="10"/>
      <c r="X56" s="10"/>
    </row>
    <row r="57" spans="1:24" x14ac:dyDescent="0.25">
      <c r="A57" s="17">
        <f t="shared" si="0"/>
        <v>56</v>
      </c>
      <c r="B57" s="18">
        <v>42932</v>
      </c>
      <c r="C57" s="18" t="str">
        <f t="shared" si="1"/>
        <v>Sunday</v>
      </c>
      <c r="D57" s="10" t="str">
        <f t="shared" si="2"/>
        <v>Same</v>
      </c>
      <c r="E57" s="11">
        <v>20.239999999999998</v>
      </c>
      <c r="F57" s="11">
        <v>3</v>
      </c>
      <c r="G57" s="12">
        <f t="shared" si="3"/>
        <v>0.14822134387351779</v>
      </c>
      <c r="H57" s="11">
        <v>1.5</v>
      </c>
      <c r="I57" s="13">
        <v>0.81041666666666667</v>
      </c>
      <c r="J57" s="13">
        <v>0.83888888888888891</v>
      </c>
      <c r="K57" s="44">
        <f>Table3[[#This Row],[Delivery Time]]-Table3[[#This Row],[Order Time]]</f>
        <v>2.8472222222222232E-2</v>
      </c>
      <c r="L57" s="43">
        <v>41</v>
      </c>
      <c r="M57" s="10" t="s">
        <v>11</v>
      </c>
      <c r="N57" s="14"/>
      <c r="O57" s="14" t="s">
        <v>39</v>
      </c>
      <c r="P57" s="10" t="s">
        <v>20</v>
      </c>
      <c r="Q57" s="10"/>
      <c r="R57" s="10"/>
      <c r="S57" s="10"/>
      <c r="T57" s="10"/>
      <c r="U57" s="10"/>
      <c r="V57" s="10"/>
      <c r="W57" s="10"/>
      <c r="X57" s="10"/>
    </row>
    <row r="58" spans="1:24" x14ac:dyDescent="0.25">
      <c r="A58" s="17">
        <f t="shared" si="0"/>
        <v>57</v>
      </c>
      <c r="B58" s="18">
        <v>42933</v>
      </c>
      <c r="C58" s="18" t="str">
        <f t="shared" si="1"/>
        <v>Monday</v>
      </c>
      <c r="D58" s="10" t="str">
        <f t="shared" si="2"/>
        <v>Different</v>
      </c>
      <c r="E58" s="11">
        <v>23.82</v>
      </c>
      <c r="F58" s="11">
        <v>3.18</v>
      </c>
      <c r="G58" s="12">
        <f t="shared" si="3"/>
        <v>0.13350125944584385</v>
      </c>
      <c r="H58" s="11">
        <v>1.5</v>
      </c>
      <c r="I58" s="13">
        <v>0.70416666666666661</v>
      </c>
      <c r="J58" s="13">
        <v>0.72986111111111107</v>
      </c>
      <c r="K58" s="44">
        <f>Table3[[#This Row],[Delivery Time]]-Table3[[#This Row],[Order Time]]</f>
        <v>2.5694444444444464E-2</v>
      </c>
      <c r="L58" s="43">
        <v>37</v>
      </c>
      <c r="M58" s="10" t="s">
        <v>11</v>
      </c>
      <c r="N58" s="14"/>
      <c r="O58" s="14" t="s">
        <v>41</v>
      </c>
      <c r="P58" s="10" t="s">
        <v>20</v>
      </c>
      <c r="Q58" s="10"/>
    </row>
    <row r="59" spans="1:24" x14ac:dyDescent="0.25">
      <c r="A59" s="17">
        <f t="shared" si="0"/>
        <v>58</v>
      </c>
      <c r="B59" s="18">
        <v>42933</v>
      </c>
      <c r="C59" s="18" t="str">
        <f t="shared" si="1"/>
        <v>Monday</v>
      </c>
      <c r="D59" s="10" t="str">
        <f t="shared" si="2"/>
        <v>Same</v>
      </c>
      <c r="E59" s="11">
        <v>34.1</v>
      </c>
      <c r="F59" s="11">
        <v>3.38</v>
      </c>
      <c r="G59" s="12">
        <f t="shared" si="3"/>
        <v>9.9120234604105559E-2</v>
      </c>
      <c r="H59" s="11">
        <v>1.5</v>
      </c>
      <c r="I59" s="13">
        <v>0.73263888888888884</v>
      </c>
      <c r="J59" s="13">
        <v>0.75277777777777777</v>
      </c>
      <c r="K59" s="44">
        <f>Table3[[#This Row],[Delivery Time]]-Table3[[#This Row],[Order Time]]</f>
        <v>2.0138888888888928E-2</v>
      </c>
      <c r="L59" s="43">
        <v>29.000000000000004</v>
      </c>
      <c r="M59" s="10" t="s">
        <v>11</v>
      </c>
      <c r="N59" s="14"/>
      <c r="O59" s="14" t="s">
        <v>39</v>
      </c>
      <c r="P59" s="10" t="s">
        <v>20</v>
      </c>
      <c r="Q59" s="10"/>
    </row>
    <row r="60" spans="1:24" x14ac:dyDescent="0.25">
      <c r="A60" s="17">
        <f t="shared" si="0"/>
        <v>59</v>
      </c>
      <c r="B60" s="18">
        <v>42933</v>
      </c>
      <c r="C60" s="18" t="str">
        <f t="shared" si="1"/>
        <v>Monday</v>
      </c>
      <c r="D60" s="10" t="str">
        <f t="shared" si="2"/>
        <v>Same</v>
      </c>
      <c r="E60" s="11">
        <v>48.17</v>
      </c>
      <c r="F60" s="11">
        <v>5</v>
      </c>
      <c r="G60" s="12">
        <f t="shared" si="3"/>
        <v>0.10379904504878555</v>
      </c>
      <c r="H60" s="11">
        <v>1.5</v>
      </c>
      <c r="I60" s="13">
        <v>0.75694444444444453</v>
      </c>
      <c r="J60" s="13">
        <v>0.78125</v>
      </c>
      <c r="K60" s="44">
        <f>Table3[[#This Row],[Delivery Time]]-Table3[[#This Row],[Order Time]]</f>
        <v>2.4305555555555469E-2</v>
      </c>
      <c r="L60" s="43">
        <v>35</v>
      </c>
      <c r="M60" s="10" t="s">
        <v>0</v>
      </c>
      <c r="N60" s="14"/>
      <c r="O60" s="14" t="s">
        <v>39</v>
      </c>
      <c r="P60" s="10" t="s">
        <v>20</v>
      </c>
      <c r="Q60" s="10"/>
    </row>
    <row r="61" spans="1:24" x14ac:dyDescent="0.25">
      <c r="A61" s="17">
        <f t="shared" si="0"/>
        <v>60</v>
      </c>
      <c r="B61" s="18">
        <v>42933</v>
      </c>
      <c r="C61" s="18" t="str">
        <f t="shared" si="1"/>
        <v>Monday</v>
      </c>
      <c r="D61" s="10" t="str">
        <f t="shared" si="2"/>
        <v>Same</v>
      </c>
      <c r="E61" s="11">
        <v>57.91</v>
      </c>
      <c r="F61" s="11">
        <v>10</v>
      </c>
      <c r="G61" s="12">
        <f t="shared" si="3"/>
        <v>0.17268174753928511</v>
      </c>
      <c r="H61" s="11">
        <v>1.5</v>
      </c>
      <c r="I61" s="13">
        <v>0.7631944444444444</v>
      </c>
      <c r="J61" s="13">
        <v>0.78749999999999998</v>
      </c>
      <c r="K61" s="44">
        <f>Table3[[#This Row],[Delivery Time]]-Table3[[#This Row],[Order Time]]</f>
        <v>2.430555555555558E-2</v>
      </c>
      <c r="L61" s="43">
        <v>35</v>
      </c>
      <c r="M61" s="10" t="s">
        <v>0</v>
      </c>
      <c r="N61" s="14"/>
      <c r="O61" s="14" t="s">
        <v>39</v>
      </c>
      <c r="P61" s="10" t="s">
        <v>20</v>
      </c>
      <c r="Q61" s="10"/>
    </row>
    <row r="62" spans="1:24" x14ac:dyDescent="0.25">
      <c r="A62" s="17">
        <f t="shared" si="0"/>
        <v>61</v>
      </c>
      <c r="B62" s="18">
        <v>42933</v>
      </c>
      <c r="C62" s="18" t="str">
        <f t="shared" si="1"/>
        <v>Monday</v>
      </c>
      <c r="D62" s="10" t="str">
        <f t="shared" si="2"/>
        <v>Same</v>
      </c>
      <c r="E62" s="11">
        <v>18.350000000000001</v>
      </c>
      <c r="F62" s="11">
        <v>6.65</v>
      </c>
      <c r="G62" s="12">
        <f t="shared" si="3"/>
        <v>0.3623978201634877</v>
      </c>
      <c r="H62" s="11">
        <v>1.5</v>
      </c>
      <c r="I62" s="13">
        <v>0.76388888888888884</v>
      </c>
      <c r="J62" s="13">
        <v>0.79583333333333339</v>
      </c>
      <c r="K62" s="44">
        <f>Table3[[#This Row],[Delivery Time]]-Table3[[#This Row],[Order Time]]</f>
        <v>3.1944444444444553E-2</v>
      </c>
      <c r="L62" s="43">
        <v>46.000000000000007</v>
      </c>
      <c r="M62" s="10" t="s">
        <v>0</v>
      </c>
      <c r="N62" s="14"/>
      <c r="O62" s="14" t="s">
        <v>39</v>
      </c>
      <c r="P62" s="10" t="s">
        <v>20</v>
      </c>
      <c r="Q62" s="10"/>
    </row>
    <row r="63" spans="1:24" x14ac:dyDescent="0.25">
      <c r="A63" s="17">
        <f t="shared" si="0"/>
        <v>62</v>
      </c>
      <c r="B63" s="18">
        <v>42933</v>
      </c>
      <c r="C63" s="18" t="str">
        <f t="shared" si="1"/>
        <v>Monday</v>
      </c>
      <c r="D63" s="10" t="str">
        <f t="shared" si="2"/>
        <v>Same</v>
      </c>
      <c r="E63" s="11">
        <v>37.89</v>
      </c>
      <c r="F63" s="11">
        <v>19.11</v>
      </c>
      <c r="G63" s="12">
        <f t="shared" si="3"/>
        <v>0.5043547110055423</v>
      </c>
      <c r="H63" s="11">
        <v>5</v>
      </c>
      <c r="I63" s="13">
        <v>0.80902777777777779</v>
      </c>
      <c r="J63" s="13">
        <v>0.82777777777777783</v>
      </c>
      <c r="K63" s="44">
        <f>Table3[[#This Row],[Delivery Time]]-Table3[[#This Row],[Order Time]]</f>
        <v>1.8750000000000044E-2</v>
      </c>
      <c r="L63" s="43">
        <v>26.999999999999996</v>
      </c>
      <c r="M63" s="10" t="s">
        <v>0</v>
      </c>
      <c r="N63" s="14"/>
      <c r="O63" s="14" t="s">
        <v>39</v>
      </c>
      <c r="P63" s="10" t="s">
        <v>20</v>
      </c>
      <c r="Q63" s="10"/>
    </row>
    <row r="64" spans="1:24" x14ac:dyDescent="0.25">
      <c r="A64" s="17">
        <f t="shared" si="0"/>
        <v>63</v>
      </c>
      <c r="B64" s="18">
        <v>42933</v>
      </c>
      <c r="C64" s="18" t="str">
        <f t="shared" si="1"/>
        <v>Monday</v>
      </c>
      <c r="D64" s="10" t="str">
        <f t="shared" si="2"/>
        <v>Same</v>
      </c>
      <c r="E64" s="11">
        <v>80.319999999999993</v>
      </c>
      <c r="F64" s="11">
        <v>7</v>
      </c>
      <c r="G64" s="12">
        <f t="shared" si="3"/>
        <v>8.7151394422310763E-2</v>
      </c>
      <c r="H64" s="11">
        <v>1.5</v>
      </c>
      <c r="I64" s="13">
        <v>0.79791666666666661</v>
      </c>
      <c r="J64" s="13">
        <v>0.8354166666666667</v>
      </c>
      <c r="K64" s="44">
        <f>Table3[[#This Row],[Delivery Time]]-Table3[[#This Row],[Order Time]]</f>
        <v>3.7500000000000089E-2</v>
      </c>
      <c r="L64" s="43">
        <v>53.999999999999993</v>
      </c>
      <c r="M64" s="10" t="s">
        <v>0</v>
      </c>
      <c r="N64" s="14"/>
      <c r="O64" s="14" t="s">
        <v>39</v>
      </c>
      <c r="P64" s="10" t="s">
        <v>20</v>
      </c>
      <c r="Q64" s="10"/>
    </row>
    <row r="65" spans="1:17" x14ac:dyDescent="0.25">
      <c r="A65" s="17">
        <f t="shared" si="0"/>
        <v>64</v>
      </c>
      <c r="B65" s="18">
        <v>42934</v>
      </c>
      <c r="C65" s="18" t="str">
        <f t="shared" si="1"/>
        <v>Tuesday</v>
      </c>
      <c r="D65" s="10" t="str">
        <f t="shared" si="2"/>
        <v>Different</v>
      </c>
      <c r="E65" s="11">
        <v>36.26</v>
      </c>
      <c r="F65" s="11">
        <v>6</v>
      </c>
      <c r="G65" s="12">
        <f t="shared" si="3"/>
        <v>0.16547159404302261</v>
      </c>
      <c r="H65" s="11">
        <v>1.5</v>
      </c>
      <c r="I65" s="13">
        <v>0.72361111111111109</v>
      </c>
      <c r="J65" s="13">
        <v>0.74513888888888891</v>
      </c>
      <c r="K65" s="44">
        <f>Table3[[#This Row],[Delivery Time]]-Table3[[#This Row],[Order Time]]</f>
        <v>2.1527777777777812E-2</v>
      </c>
      <c r="L65" s="43">
        <v>31.000000000000004</v>
      </c>
      <c r="M65" s="10" t="s">
        <v>0</v>
      </c>
      <c r="N65" s="14" t="s">
        <v>26</v>
      </c>
      <c r="O65" s="14" t="s">
        <v>39</v>
      </c>
      <c r="P65" s="10" t="s">
        <v>20</v>
      </c>
      <c r="Q65" s="10"/>
    </row>
    <row r="66" spans="1:17" x14ac:dyDescent="0.25">
      <c r="A66" s="17">
        <f t="shared" si="0"/>
        <v>65</v>
      </c>
      <c r="B66" s="18">
        <v>42934</v>
      </c>
      <c r="C66" s="18" t="str">
        <f t="shared" si="1"/>
        <v>Tuesday</v>
      </c>
      <c r="D66" s="10" t="str">
        <f t="shared" si="2"/>
        <v>Same</v>
      </c>
      <c r="E66" s="11">
        <v>29.39</v>
      </c>
      <c r="F66" s="11">
        <v>5.5</v>
      </c>
      <c r="G66" s="12">
        <f t="shared" si="3"/>
        <v>0.18713848247703299</v>
      </c>
      <c r="H66" s="11">
        <v>5</v>
      </c>
      <c r="I66" s="13">
        <v>0.75763888888888886</v>
      </c>
      <c r="J66" s="13">
        <v>0.77986111111111101</v>
      </c>
      <c r="K66" s="44">
        <f>Table3[[#This Row],[Delivery Time]]-Table3[[#This Row],[Order Time]]</f>
        <v>2.2222222222222143E-2</v>
      </c>
      <c r="L66" s="43">
        <v>32</v>
      </c>
      <c r="M66" s="10" t="s">
        <v>0</v>
      </c>
      <c r="N66" s="14"/>
      <c r="O66" s="14" t="s">
        <v>39</v>
      </c>
      <c r="P66" s="10" t="s">
        <v>20</v>
      </c>
      <c r="Q66" s="10"/>
    </row>
    <row r="67" spans="1:17" x14ac:dyDescent="0.25">
      <c r="A67" s="17">
        <f t="shared" si="0"/>
        <v>66</v>
      </c>
      <c r="B67" s="18">
        <v>42934</v>
      </c>
      <c r="C67" s="18" t="str">
        <f t="shared" si="1"/>
        <v>Tuesday</v>
      </c>
      <c r="D67" s="10" t="str">
        <f t="shared" si="2"/>
        <v>Same</v>
      </c>
      <c r="E67" s="11">
        <v>24.09</v>
      </c>
      <c r="F67" s="11">
        <v>3</v>
      </c>
      <c r="G67" s="12">
        <f t="shared" si="3"/>
        <v>0.12453300124533001</v>
      </c>
      <c r="H67" s="11">
        <v>7</v>
      </c>
      <c r="I67" s="13">
        <v>0.76111111111111107</v>
      </c>
      <c r="J67" s="13">
        <v>0.78749999999999998</v>
      </c>
      <c r="K67" s="44">
        <f>Table3[[#This Row],[Delivery Time]]-Table3[[#This Row],[Order Time]]</f>
        <v>2.6388888888888906E-2</v>
      </c>
      <c r="L67" s="43">
        <v>38</v>
      </c>
      <c r="M67" s="10" t="s">
        <v>0</v>
      </c>
      <c r="N67" s="14"/>
      <c r="O67" s="14" t="s">
        <v>39</v>
      </c>
      <c r="P67" s="10" t="s">
        <v>20</v>
      </c>
      <c r="Q67" s="10"/>
    </row>
    <row r="68" spans="1:17" x14ac:dyDescent="0.25">
      <c r="A68" s="17">
        <f t="shared" si="0"/>
        <v>67</v>
      </c>
      <c r="B68" s="18">
        <v>42934</v>
      </c>
      <c r="C68" s="18" t="str">
        <f t="shared" si="1"/>
        <v>Tuesday</v>
      </c>
      <c r="D68" s="10" t="str">
        <f t="shared" si="2"/>
        <v>Same</v>
      </c>
      <c r="E68" s="11">
        <v>91.69</v>
      </c>
      <c r="F68" s="11">
        <v>18</v>
      </c>
      <c r="G68" s="12">
        <f t="shared" si="3"/>
        <v>0.19631366561238958</v>
      </c>
      <c r="H68" s="11">
        <v>1.5</v>
      </c>
      <c r="I68" s="13">
        <v>0.83680555555555547</v>
      </c>
      <c r="J68" s="13">
        <v>0.85902777777777783</v>
      </c>
      <c r="K68" s="44">
        <f>Table3[[#This Row],[Delivery Time]]-Table3[[#This Row],[Order Time]]</f>
        <v>2.2222222222222365E-2</v>
      </c>
      <c r="L68" s="43">
        <v>32</v>
      </c>
      <c r="M68" s="10" t="s">
        <v>0</v>
      </c>
      <c r="N68" s="14"/>
      <c r="O68" s="14" t="s">
        <v>39</v>
      </c>
      <c r="P68" s="10" t="s">
        <v>20</v>
      </c>
      <c r="Q68" s="10"/>
    </row>
    <row r="69" spans="1:17" x14ac:dyDescent="0.25">
      <c r="A69" s="17">
        <f t="shared" si="0"/>
        <v>68</v>
      </c>
      <c r="B69" s="18">
        <v>42934</v>
      </c>
      <c r="C69" s="18" t="str">
        <f t="shared" si="1"/>
        <v>Tuesday</v>
      </c>
      <c r="D69" s="10" t="str">
        <f t="shared" si="2"/>
        <v>Same</v>
      </c>
      <c r="E69" s="11">
        <v>28.69</v>
      </c>
      <c r="F69" s="11">
        <v>5</v>
      </c>
      <c r="G69" s="12">
        <f t="shared" si="3"/>
        <v>0.17427675148135238</v>
      </c>
      <c r="H69" s="11">
        <v>1.5</v>
      </c>
      <c r="I69" s="13">
        <v>0.86249999999999993</v>
      </c>
      <c r="J69" s="13">
        <v>0.88541666666666663</v>
      </c>
      <c r="K69" s="44">
        <f>Table3[[#This Row],[Delivery Time]]-Table3[[#This Row],[Order Time]]</f>
        <v>2.2916666666666696E-2</v>
      </c>
      <c r="L69" s="43">
        <v>33</v>
      </c>
      <c r="M69" s="10" t="s">
        <v>0</v>
      </c>
      <c r="N69" s="14"/>
      <c r="O69" s="14" t="s">
        <v>40</v>
      </c>
      <c r="P69" s="10" t="s">
        <v>20</v>
      </c>
      <c r="Q69" s="10"/>
    </row>
    <row r="70" spans="1:17" x14ac:dyDescent="0.25">
      <c r="A70" s="17">
        <f t="shared" ref="A70:A133" si="4">ROW(A69)</f>
        <v>69</v>
      </c>
      <c r="B70" s="18">
        <v>42935</v>
      </c>
      <c r="C70" s="18" t="str">
        <f t="shared" ref="C70:C133" si="5">TEXT(B70,"dddd")</f>
        <v>Wednesday</v>
      </c>
      <c r="D70" s="10" t="str">
        <f t="shared" ref="D70:D133" si="6">IF(B69=B70, "Same", "Different")</f>
        <v>Different</v>
      </c>
      <c r="E70" s="11">
        <v>35.93</v>
      </c>
      <c r="F70" s="11">
        <v>5</v>
      </c>
      <c r="G70" s="12">
        <f t="shared" ref="G70:G133" si="7">F70/E70</f>
        <v>0.13915947676036738</v>
      </c>
      <c r="H70" s="11">
        <v>1.5</v>
      </c>
      <c r="I70" s="13">
        <v>0.72916666666666663</v>
      </c>
      <c r="J70" s="13">
        <v>0.73125000000000007</v>
      </c>
      <c r="K70" s="44">
        <f>Table3[[#This Row],[Delivery Time]]-Table3[[#This Row],[Order Time]]</f>
        <v>2.083333333333437E-3</v>
      </c>
      <c r="L70" s="43">
        <v>3</v>
      </c>
      <c r="M70" s="25" t="s">
        <v>11</v>
      </c>
      <c r="N70" s="14"/>
      <c r="O70" s="14" t="s">
        <v>39</v>
      </c>
      <c r="P70" s="10" t="s">
        <v>16</v>
      </c>
      <c r="Q70" s="10"/>
    </row>
    <row r="71" spans="1:17" x14ac:dyDescent="0.25">
      <c r="A71" s="17">
        <f t="shared" si="4"/>
        <v>70</v>
      </c>
      <c r="B71" s="18">
        <v>42935</v>
      </c>
      <c r="C71" s="18" t="str">
        <f t="shared" si="5"/>
        <v>Wednesday</v>
      </c>
      <c r="D71" s="10" t="str">
        <f t="shared" si="6"/>
        <v>Same</v>
      </c>
      <c r="E71" s="11">
        <v>78.64</v>
      </c>
      <c r="F71" s="11">
        <v>0</v>
      </c>
      <c r="G71" s="12">
        <f t="shared" si="7"/>
        <v>0</v>
      </c>
      <c r="H71" s="11">
        <v>1.5</v>
      </c>
      <c r="I71" s="13">
        <v>0.77222222222222225</v>
      </c>
      <c r="J71" s="13">
        <v>0.78611111111111109</v>
      </c>
      <c r="K71" s="44">
        <f>Table3[[#This Row],[Delivery Time]]-Table3[[#This Row],[Order Time]]</f>
        <v>1.388888888888884E-2</v>
      </c>
      <c r="L71" s="43">
        <v>20</v>
      </c>
      <c r="M71" s="10" t="s">
        <v>0</v>
      </c>
      <c r="N71" s="14"/>
      <c r="O71" s="14" t="s">
        <v>42</v>
      </c>
      <c r="P71" s="10" t="s">
        <v>20</v>
      </c>
      <c r="Q71" s="10"/>
    </row>
    <row r="72" spans="1:17" x14ac:dyDescent="0.25">
      <c r="A72" s="17">
        <f t="shared" si="4"/>
        <v>71</v>
      </c>
      <c r="B72" s="18">
        <v>42935</v>
      </c>
      <c r="C72" s="18" t="str">
        <f t="shared" si="5"/>
        <v>Wednesday</v>
      </c>
      <c r="D72" s="10" t="str">
        <f t="shared" si="6"/>
        <v>Same</v>
      </c>
      <c r="E72" s="11">
        <v>39.94</v>
      </c>
      <c r="F72" s="11">
        <v>10</v>
      </c>
      <c r="G72" s="12">
        <f t="shared" si="7"/>
        <v>0.25037556334501754</v>
      </c>
      <c r="H72" s="11">
        <v>1.5</v>
      </c>
      <c r="I72" s="13">
        <v>0.76944444444444438</v>
      </c>
      <c r="J72" s="13">
        <v>0.79513888888888884</v>
      </c>
      <c r="K72" s="44">
        <f>Table3[[#This Row],[Delivery Time]]-Table3[[#This Row],[Order Time]]</f>
        <v>2.5694444444444464E-2</v>
      </c>
      <c r="L72" s="43">
        <v>37</v>
      </c>
      <c r="M72" s="10" t="s">
        <v>0</v>
      </c>
      <c r="N72" s="14" t="s">
        <v>25</v>
      </c>
      <c r="O72" s="14" t="s">
        <v>39</v>
      </c>
      <c r="P72" s="10" t="s">
        <v>20</v>
      </c>
      <c r="Q72" s="10"/>
    </row>
    <row r="73" spans="1:17" x14ac:dyDescent="0.25">
      <c r="A73" s="17">
        <f t="shared" si="4"/>
        <v>72</v>
      </c>
      <c r="B73" s="18">
        <v>42935</v>
      </c>
      <c r="C73" s="18" t="str">
        <f t="shared" si="5"/>
        <v>Wednesday</v>
      </c>
      <c r="D73" s="10" t="str">
        <f t="shared" si="6"/>
        <v>Same</v>
      </c>
      <c r="E73" s="11">
        <v>54.34</v>
      </c>
      <c r="F73" s="11">
        <v>5</v>
      </c>
      <c r="G73" s="12">
        <f t="shared" si="7"/>
        <v>9.2013249907986747E-2</v>
      </c>
      <c r="H73" s="11">
        <v>1.5</v>
      </c>
      <c r="I73" s="13">
        <v>0.80625000000000002</v>
      </c>
      <c r="J73" s="13">
        <v>0.82361111111111107</v>
      </c>
      <c r="K73" s="44">
        <f>Table3[[#This Row],[Delivery Time]]-Table3[[#This Row],[Order Time]]</f>
        <v>1.7361111111111049E-2</v>
      </c>
      <c r="L73" s="43">
        <v>25</v>
      </c>
      <c r="M73" s="10" t="s">
        <v>0</v>
      </c>
      <c r="N73" s="14"/>
      <c r="O73" s="14" t="s">
        <v>42</v>
      </c>
      <c r="P73" s="10" t="s">
        <v>20</v>
      </c>
      <c r="Q73" s="10"/>
    </row>
    <row r="74" spans="1:17" x14ac:dyDescent="0.25">
      <c r="A74" s="17">
        <f t="shared" si="4"/>
        <v>73</v>
      </c>
      <c r="B74" s="18">
        <v>42935</v>
      </c>
      <c r="C74" s="18" t="str">
        <f t="shared" si="5"/>
        <v>Wednesday</v>
      </c>
      <c r="D74" s="10" t="str">
        <f t="shared" si="6"/>
        <v>Same</v>
      </c>
      <c r="E74" s="11">
        <v>18.350000000000001</v>
      </c>
      <c r="F74" s="11">
        <v>3.35</v>
      </c>
      <c r="G74" s="12">
        <f t="shared" si="7"/>
        <v>0.18256130790190736</v>
      </c>
      <c r="H74" s="11">
        <v>1.5</v>
      </c>
      <c r="I74" s="13">
        <v>0.85486111111111107</v>
      </c>
      <c r="J74" s="13">
        <v>0.87361111111111101</v>
      </c>
      <c r="K74" s="44">
        <f>Table3[[#This Row],[Delivery Time]]-Table3[[#This Row],[Order Time]]</f>
        <v>1.8749999999999933E-2</v>
      </c>
      <c r="L74" s="43">
        <v>26.999999999999996</v>
      </c>
      <c r="M74" s="10" t="s">
        <v>11</v>
      </c>
      <c r="N74" s="14"/>
      <c r="O74" s="14" t="s">
        <v>39</v>
      </c>
      <c r="P74" s="10" t="s">
        <v>20</v>
      </c>
      <c r="Q74" s="10"/>
    </row>
    <row r="75" spans="1:17" x14ac:dyDescent="0.25">
      <c r="A75" s="17">
        <f t="shared" si="4"/>
        <v>74</v>
      </c>
      <c r="B75" s="18">
        <v>42937</v>
      </c>
      <c r="C75" s="18" t="str">
        <f t="shared" si="5"/>
        <v>Friday</v>
      </c>
      <c r="D75" s="10" t="str">
        <f t="shared" si="6"/>
        <v>Different</v>
      </c>
      <c r="E75" s="11">
        <v>27.04</v>
      </c>
      <c r="F75" s="11">
        <v>4.96</v>
      </c>
      <c r="G75" s="12">
        <f t="shared" si="7"/>
        <v>0.18343195266272189</v>
      </c>
      <c r="H75" s="11">
        <v>1.5</v>
      </c>
      <c r="I75" s="13">
        <v>0.52083333333333337</v>
      </c>
      <c r="J75" s="13">
        <v>0.5805555555555556</v>
      </c>
      <c r="K75" s="44">
        <f>Table3[[#This Row],[Delivery Time]]-Table3[[#This Row],[Order Time]]</f>
        <v>5.9722222222222232E-2</v>
      </c>
      <c r="L75" s="43">
        <v>86</v>
      </c>
      <c r="M75" s="10" t="s">
        <v>11</v>
      </c>
      <c r="N75" s="14"/>
      <c r="O75" s="14" t="s">
        <v>42</v>
      </c>
      <c r="P75" s="10" t="s">
        <v>20</v>
      </c>
      <c r="Q75" s="10"/>
    </row>
    <row r="76" spans="1:17" x14ac:dyDescent="0.25">
      <c r="A76" s="17">
        <f t="shared" si="4"/>
        <v>75</v>
      </c>
      <c r="B76" s="18">
        <v>42937</v>
      </c>
      <c r="C76" s="18" t="str">
        <f t="shared" si="5"/>
        <v>Friday</v>
      </c>
      <c r="D76" s="10" t="str">
        <f t="shared" si="6"/>
        <v>Same</v>
      </c>
      <c r="E76" s="11">
        <v>15.69</v>
      </c>
      <c r="F76" s="11">
        <v>2</v>
      </c>
      <c r="G76" s="12">
        <f t="shared" si="7"/>
        <v>0.12746972594008923</v>
      </c>
      <c r="H76" s="11">
        <v>1.5</v>
      </c>
      <c r="I76" s="13">
        <v>0.55347222222222225</v>
      </c>
      <c r="J76" s="13">
        <v>0.58888888888888891</v>
      </c>
      <c r="K76" s="44">
        <f>Table3[[#This Row],[Delivery Time]]-Table3[[#This Row],[Order Time]]</f>
        <v>3.5416666666666652E-2</v>
      </c>
      <c r="L76" s="43">
        <v>51</v>
      </c>
      <c r="M76" s="10" t="s">
        <v>11</v>
      </c>
      <c r="N76" s="14"/>
      <c r="O76" s="14" t="s">
        <v>39</v>
      </c>
      <c r="P76" s="10" t="s">
        <v>20</v>
      </c>
      <c r="Q76" s="10"/>
    </row>
    <row r="77" spans="1:17" x14ac:dyDescent="0.25">
      <c r="A77" s="17">
        <f t="shared" si="4"/>
        <v>76</v>
      </c>
      <c r="B77" s="18">
        <v>42937</v>
      </c>
      <c r="C77" s="18" t="str">
        <f t="shared" si="5"/>
        <v>Friday</v>
      </c>
      <c r="D77" s="10" t="str">
        <f t="shared" si="6"/>
        <v>Same</v>
      </c>
      <c r="E77" s="11">
        <v>22.54</v>
      </c>
      <c r="F77" s="11">
        <v>5</v>
      </c>
      <c r="G77" s="12">
        <f t="shared" si="7"/>
        <v>0.22182786157941439</v>
      </c>
      <c r="H77" s="11">
        <v>5</v>
      </c>
      <c r="I77" s="13">
        <v>0.72638888888888886</v>
      </c>
      <c r="J77" s="13">
        <v>0.75</v>
      </c>
      <c r="K77" s="44">
        <f>Table3[[#This Row],[Delivery Time]]-Table3[[#This Row],[Order Time]]</f>
        <v>2.3611111111111138E-2</v>
      </c>
      <c r="L77" s="43">
        <v>34</v>
      </c>
      <c r="M77" s="10" t="s">
        <v>0</v>
      </c>
      <c r="N77" s="14"/>
      <c r="O77" s="14" t="s">
        <v>39</v>
      </c>
      <c r="P77" s="10" t="s">
        <v>20</v>
      </c>
      <c r="Q77" s="10"/>
    </row>
    <row r="78" spans="1:17" x14ac:dyDescent="0.25">
      <c r="A78" s="17">
        <f t="shared" si="4"/>
        <v>77</v>
      </c>
      <c r="B78" s="18">
        <v>42937</v>
      </c>
      <c r="C78" s="18" t="str">
        <f t="shared" si="5"/>
        <v>Friday</v>
      </c>
      <c r="D78" s="10" t="str">
        <f t="shared" si="6"/>
        <v>Same</v>
      </c>
      <c r="E78" s="11">
        <v>22.19</v>
      </c>
      <c r="F78" s="11">
        <v>9.81</v>
      </c>
      <c r="G78" s="12">
        <f t="shared" si="7"/>
        <v>0.44209103199639477</v>
      </c>
      <c r="H78" s="11">
        <v>1.5</v>
      </c>
      <c r="I78" s="13">
        <v>0.76944444444444438</v>
      </c>
      <c r="J78" s="13">
        <v>0.78611111111111109</v>
      </c>
      <c r="K78" s="44">
        <f>Table3[[#This Row],[Delivery Time]]-Table3[[#This Row],[Order Time]]</f>
        <v>1.6666666666666718E-2</v>
      </c>
      <c r="L78" s="43">
        <v>24</v>
      </c>
      <c r="M78" s="10" t="s">
        <v>11</v>
      </c>
      <c r="N78" s="14"/>
      <c r="O78" s="14" t="s">
        <v>39</v>
      </c>
      <c r="P78" s="10" t="s">
        <v>20</v>
      </c>
      <c r="Q78" s="10"/>
    </row>
    <row r="79" spans="1:17" x14ac:dyDescent="0.25">
      <c r="A79" s="17">
        <f t="shared" si="4"/>
        <v>78</v>
      </c>
      <c r="B79" s="18">
        <v>42937</v>
      </c>
      <c r="C79" s="18" t="str">
        <f t="shared" si="5"/>
        <v>Friday</v>
      </c>
      <c r="D79" s="10" t="str">
        <f t="shared" si="6"/>
        <v>Same</v>
      </c>
      <c r="E79" s="11">
        <v>33.229999999999997</v>
      </c>
      <c r="F79" s="11">
        <v>5</v>
      </c>
      <c r="G79" s="12">
        <f t="shared" si="7"/>
        <v>0.15046644598254591</v>
      </c>
      <c r="H79" s="11">
        <v>1.5</v>
      </c>
      <c r="I79" s="13">
        <v>0.78541666666666676</v>
      </c>
      <c r="J79" s="13">
        <v>0.8027777777777777</v>
      </c>
      <c r="K79" s="44">
        <f>Table3[[#This Row],[Delivery Time]]-Table3[[#This Row],[Order Time]]</f>
        <v>1.7361111111110938E-2</v>
      </c>
      <c r="L79" s="43">
        <v>25</v>
      </c>
      <c r="M79" s="10" t="s">
        <v>0</v>
      </c>
      <c r="N79" s="14"/>
      <c r="O79" s="14" t="s">
        <v>40</v>
      </c>
      <c r="P79" s="10" t="s">
        <v>20</v>
      </c>
      <c r="Q79" s="10"/>
    </row>
    <row r="80" spans="1:17" x14ac:dyDescent="0.25">
      <c r="A80" s="17">
        <f t="shared" si="4"/>
        <v>79</v>
      </c>
      <c r="B80" s="18">
        <v>42937</v>
      </c>
      <c r="C80" s="18" t="str">
        <f t="shared" si="5"/>
        <v>Friday</v>
      </c>
      <c r="D80" s="10" t="str">
        <f t="shared" si="6"/>
        <v>Same</v>
      </c>
      <c r="E80" s="11">
        <v>38.65</v>
      </c>
      <c r="F80" s="11">
        <v>6</v>
      </c>
      <c r="G80" s="12">
        <f t="shared" si="7"/>
        <v>0.1552393272962484</v>
      </c>
      <c r="H80" s="11">
        <v>1.5</v>
      </c>
      <c r="I80" s="13">
        <v>0.81666666666666676</v>
      </c>
      <c r="J80" s="13">
        <v>0.83333333333333337</v>
      </c>
      <c r="K80" s="44">
        <f>Table3[[#This Row],[Delivery Time]]-Table3[[#This Row],[Order Time]]</f>
        <v>1.6666666666666607E-2</v>
      </c>
      <c r="L80" s="43">
        <v>24</v>
      </c>
      <c r="M80" s="10" t="s">
        <v>11</v>
      </c>
      <c r="N80" s="14"/>
      <c r="O80" s="14" t="s">
        <v>39</v>
      </c>
      <c r="P80" s="10" t="s">
        <v>20</v>
      </c>
      <c r="Q80" s="10"/>
    </row>
    <row r="81" spans="1:17" x14ac:dyDescent="0.25">
      <c r="A81" s="17">
        <f t="shared" si="4"/>
        <v>80</v>
      </c>
      <c r="B81" s="18">
        <v>42937</v>
      </c>
      <c r="C81" s="18" t="str">
        <f t="shared" si="5"/>
        <v>Friday</v>
      </c>
      <c r="D81" s="10" t="str">
        <f t="shared" si="6"/>
        <v>Same</v>
      </c>
      <c r="E81" s="11">
        <v>96.72</v>
      </c>
      <c r="F81" s="11">
        <v>10</v>
      </c>
      <c r="G81" s="12">
        <f t="shared" si="7"/>
        <v>0.10339123242349049</v>
      </c>
      <c r="H81" s="11">
        <v>1.5</v>
      </c>
      <c r="I81" s="13">
        <v>0.81805555555555554</v>
      </c>
      <c r="J81" s="13">
        <v>0.8354166666666667</v>
      </c>
      <c r="K81" s="44">
        <f>Table3[[#This Row],[Delivery Time]]-Table3[[#This Row],[Order Time]]</f>
        <v>1.736111111111116E-2</v>
      </c>
      <c r="L81" s="43">
        <v>25</v>
      </c>
      <c r="M81" s="10" t="s">
        <v>11</v>
      </c>
      <c r="N81" s="14"/>
      <c r="O81" s="14" t="s">
        <v>39</v>
      </c>
      <c r="P81" s="10" t="s">
        <v>20</v>
      </c>
      <c r="Q81" s="10"/>
    </row>
    <row r="82" spans="1:17" x14ac:dyDescent="0.25">
      <c r="A82" s="17">
        <f t="shared" si="4"/>
        <v>81</v>
      </c>
      <c r="B82" s="18">
        <v>42937</v>
      </c>
      <c r="C82" s="18" t="str">
        <f t="shared" si="5"/>
        <v>Friday</v>
      </c>
      <c r="D82" s="10" t="str">
        <f t="shared" si="6"/>
        <v>Same</v>
      </c>
      <c r="E82" s="11">
        <v>33.72</v>
      </c>
      <c r="F82" s="11">
        <v>7</v>
      </c>
      <c r="G82" s="12">
        <f t="shared" si="7"/>
        <v>0.20759193357058126</v>
      </c>
      <c r="H82" s="11">
        <v>1.5</v>
      </c>
      <c r="I82" s="13">
        <v>0.84513888888888899</v>
      </c>
      <c r="J82" s="13">
        <v>0.87291666666666667</v>
      </c>
      <c r="K82" s="44">
        <f>Table3[[#This Row],[Delivery Time]]-Table3[[#This Row],[Order Time]]</f>
        <v>2.7777777777777679E-2</v>
      </c>
      <c r="L82" s="43">
        <v>40</v>
      </c>
      <c r="M82" s="10" t="s">
        <v>0</v>
      </c>
      <c r="N82" s="14"/>
      <c r="O82" s="14" t="s">
        <v>40</v>
      </c>
      <c r="P82" s="10" t="s">
        <v>20</v>
      </c>
      <c r="Q82" s="10"/>
    </row>
    <row r="83" spans="1:17" x14ac:dyDescent="0.25">
      <c r="A83" s="17">
        <f t="shared" si="4"/>
        <v>82</v>
      </c>
      <c r="B83" s="18">
        <v>42937</v>
      </c>
      <c r="C83" s="18" t="str">
        <f t="shared" si="5"/>
        <v>Friday</v>
      </c>
      <c r="D83" s="10" t="str">
        <f t="shared" si="6"/>
        <v>Same</v>
      </c>
      <c r="E83" s="11">
        <v>34.32</v>
      </c>
      <c r="F83" s="11">
        <v>8</v>
      </c>
      <c r="G83" s="12">
        <f t="shared" si="7"/>
        <v>0.23310023310023309</v>
      </c>
      <c r="H83" s="11">
        <v>1.5</v>
      </c>
      <c r="I83" s="13">
        <v>0.84791666666666676</v>
      </c>
      <c r="J83" s="13">
        <v>0.88124999999999998</v>
      </c>
      <c r="K83" s="44">
        <f>Table3[[#This Row],[Delivery Time]]-Table3[[#This Row],[Order Time]]</f>
        <v>3.3333333333333215E-2</v>
      </c>
      <c r="L83" s="43">
        <v>48</v>
      </c>
      <c r="M83" s="10" t="s">
        <v>0</v>
      </c>
      <c r="N83" s="14"/>
      <c r="O83" s="14" t="s">
        <v>39</v>
      </c>
      <c r="P83" s="10" t="s">
        <v>20</v>
      </c>
      <c r="Q83" s="10"/>
    </row>
    <row r="84" spans="1:17" x14ac:dyDescent="0.25">
      <c r="A84" s="17">
        <f t="shared" si="4"/>
        <v>83</v>
      </c>
      <c r="B84" s="18">
        <v>42937</v>
      </c>
      <c r="C84" s="18" t="str">
        <f t="shared" si="5"/>
        <v>Friday</v>
      </c>
      <c r="D84" s="10" t="str">
        <f t="shared" si="6"/>
        <v>Same</v>
      </c>
      <c r="E84" s="11">
        <v>37.89</v>
      </c>
      <c r="F84" s="11">
        <v>5</v>
      </c>
      <c r="G84" s="12">
        <f t="shared" si="7"/>
        <v>0.13196093956188967</v>
      </c>
      <c r="H84" s="11">
        <v>1.5</v>
      </c>
      <c r="I84" s="13">
        <v>0.85138888888888886</v>
      </c>
      <c r="J84" s="13">
        <v>0.88611111111111107</v>
      </c>
      <c r="K84" s="44">
        <f>Table3[[#This Row],[Delivery Time]]-Table3[[#This Row],[Order Time]]</f>
        <v>3.472222222222221E-2</v>
      </c>
      <c r="L84" s="43">
        <v>50</v>
      </c>
      <c r="M84" s="10" t="s">
        <v>0</v>
      </c>
      <c r="N84" s="14"/>
      <c r="O84" s="14" t="s">
        <v>39</v>
      </c>
      <c r="P84" s="10" t="s">
        <v>20</v>
      </c>
      <c r="Q84" s="10"/>
    </row>
    <row r="85" spans="1:17" x14ac:dyDescent="0.25">
      <c r="A85" s="17">
        <f t="shared" si="4"/>
        <v>84</v>
      </c>
      <c r="B85" s="18">
        <v>42946</v>
      </c>
      <c r="C85" s="18" t="str">
        <f t="shared" si="5"/>
        <v>Sunday</v>
      </c>
      <c r="D85" s="10" t="str">
        <f t="shared" si="6"/>
        <v>Different</v>
      </c>
      <c r="E85" s="11">
        <v>24.36</v>
      </c>
      <c r="F85" s="11">
        <v>5</v>
      </c>
      <c r="G85" s="12">
        <f t="shared" si="7"/>
        <v>0.20525451559934318</v>
      </c>
      <c r="H85" s="11">
        <v>1.5</v>
      </c>
      <c r="I85" s="13">
        <v>0.69374999999999998</v>
      </c>
      <c r="J85" s="13">
        <v>0.71805555555555556</v>
      </c>
      <c r="K85" s="44">
        <f>Table3[[#This Row],[Delivery Time]]-Table3[[#This Row],[Order Time]]</f>
        <v>2.430555555555558E-2</v>
      </c>
      <c r="L85" s="43">
        <v>35</v>
      </c>
      <c r="M85" s="10" t="s">
        <v>12</v>
      </c>
      <c r="N85" s="14"/>
      <c r="O85" s="14" t="s">
        <v>39</v>
      </c>
      <c r="P85" s="10" t="s">
        <v>20</v>
      </c>
      <c r="Q85" s="10"/>
    </row>
    <row r="86" spans="1:17" x14ac:dyDescent="0.25">
      <c r="A86" s="17">
        <f t="shared" si="4"/>
        <v>85</v>
      </c>
      <c r="B86" s="18">
        <v>42946</v>
      </c>
      <c r="C86" s="18" t="str">
        <f t="shared" si="5"/>
        <v>Sunday</v>
      </c>
      <c r="D86" s="10" t="str">
        <f t="shared" si="6"/>
        <v>Same</v>
      </c>
      <c r="E86" s="11">
        <v>76.48</v>
      </c>
      <c r="F86" s="11">
        <v>5</v>
      </c>
      <c r="G86" s="12">
        <f t="shared" si="7"/>
        <v>6.5376569037656901E-2</v>
      </c>
      <c r="H86" s="11">
        <v>5</v>
      </c>
      <c r="I86" s="13">
        <v>0.72569444444444453</v>
      </c>
      <c r="J86" s="13">
        <v>0.75277777777777777</v>
      </c>
      <c r="K86" s="44">
        <f>Table3[[#This Row],[Delivery Time]]-Table3[[#This Row],[Order Time]]</f>
        <v>2.7083333333333237E-2</v>
      </c>
      <c r="L86" s="43">
        <v>39</v>
      </c>
      <c r="M86" s="10" t="s">
        <v>0</v>
      </c>
      <c r="N86" s="14"/>
      <c r="O86" s="14" t="s">
        <v>39</v>
      </c>
      <c r="P86" s="10" t="s">
        <v>20</v>
      </c>
      <c r="Q86" s="10"/>
    </row>
    <row r="87" spans="1:17" x14ac:dyDescent="0.25">
      <c r="A87" s="17">
        <f t="shared" si="4"/>
        <v>86</v>
      </c>
      <c r="B87" s="18">
        <v>42946</v>
      </c>
      <c r="C87" s="18" t="str">
        <f t="shared" si="5"/>
        <v>Sunday</v>
      </c>
      <c r="D87" s="10" t="str">
        <f t="shared" si="6"/>
        <v>Same</v>
      </c>
      <c r="E87" s="11">
        <v>30.53</v>
      </c>
      <c r="F87" s="11">
        <v>6</v>
      </c>
      <c r="G87" s="12">
        <f t="shared" si="7"/>
        <v>0.19652800524074679</v>
      </c>
      <c r="H87" s="11">
        <v>1.5</v>
      </c>
      <c r="I87" s="13">
        <v>0.7284722222222223</v>
      </c>
      <c r="J87" s="13">
        <v>0.7631944444444444</v>
      </c>
      <c r="K87" s="44">
        <f>Table3[[#This Row],[Delivery Time]]-Table3[[#This Row],[Order Time]]</f>
        <v>3.4722222222222099E-2</v>
      </c>
      <c r="L87" s="43">
        <v>50</v>
      </c>
      <c r="M87" s="10" t="s">
        <v>0</v>
      </c>
      <c r="N87" s="14"/>
      <c r="O87" s="14" t="s">
        <v>39</v>
      </c>
      <c r="P87" s="10" t="s">
        <v>20</v>
      </c>
      <c r="Q87" s="10"/>
    </row>
    <row r="88" spans="1:17" x14ac:dyDescent="0.25">
      <c r="A88" s="17">
        <f t="shared" si="4"/>
        <v>87</v>
      </c>
      <c r="B88" s="18">
        <v>42946</v>
      </c>
      <c r="C88" s="18" t="str">
        <f t="shared" si="5"/>
        <v>Sunday</v>
      </c>
      <c r="D88" s="10" t="str">
        <f t="shared" si="6"/>
        <v>Same</v>
      </c>
      <c r="E88" s="11">
        <v>38.1</v>
      </c>
      <c r="F88" s="11">
        <v>5.9</v>
      </c>
      <c r="G88" s="12">
        <f t="shared" si="7"/>
        <v>0.15485564304461943</v>
      </c>
      <c r="H88" s="11">
        <v>1.5</v>
      </c>
      <c r="I88" s="13">
        <v>0.75902777777777775</v>
      </c>
      <c r="J88" s="13">
        <v>0.78125</v>
      </c>
      <c r="K88" s="44">
        <f>Table3[[#This Row],[Delivery Time]]-Table3[[#This Row],[Order Time]]</f>
        <v>2.2222222222222254E-2</v>
      </c>
      <c r="L88" s="43">
        <v>32</v>
      </c>
      <c r="M88" s="10" t="s">
        <v>11</v>
      </c>
      <c r="N88" s="14"/>
      <c r="O88" s="14" t="s">
        <v>39</v>
      </c>
      <c r="P88" s="10" t="s">
        <v>20</v>
      </c>
      <c r="Q88" s="10"/>
    </row>
    <row r="89" spans="1:17" x14ac:dyDescent="0.25">
      <c r="A89" s="17">
        <f t="shared" si="4"/>
        <v>88</v>
      </c>
      <c r="B89" s="18">
        <v>42946</v>
      </c>
      <c r="C89" s="18" t="str">
        <f t="shared" si="5"/>
        <v>Sunday</v>
      </c>
      <c r="D89" s="10" t="str">
        <f t="shared" si="6"/>
        <v>Same</v>
      </c>
      <c r="E89" s="11">
        <v>57.32</v>
      </c>
      <c r="F89" s="11">
        <v>12</v>
      </c>
      <c r="G89" s="12">
        <f t="shared" si="7"/>
        <v>0.209351011863224</v>
      </c>
      <c r="H89" s="11">
        <v>1.5</v>
      </c>
      <c r="I89" s="13">
        <v>0.78611111111111109</v>
      </c>
      <c r="J89" s="13">
        <v>0.81527777777777777</v>
      </c>
      <c r="K89" s="44">
        <f>Table3[[#This Row],[Delivery Time]]-Table3[[#This Row],[Order Time]]</f>
        <v>2.9166666666666674E-2</v>
      </c>
      <c r="L89" s="43">
        <v>42</v>
      </c>
      <c r="M89" s="10" t="s">
        <v>11</v>
      </c>
      <c r="N89" s="14"/>
      <c r="O89" s="14" t="s">
        <v>39</v>
      </c>
      <c r="P89" s="10" t="s">
        <v>20</v>
      </c>
      <c r="Q89" s="10"/>
    </row>
    <row r="90" spans="1:17" x14ac:dyDescent="0.25">
      <c r="A90" s="17">
        <f t="shared" si="4"/>
        <v>89</v>
      </c>
      <c r="B90" s="18">
        <v>42946</v>
      </c>
      <c r="C90" s="18" t="str">
        <f t="shared" si="5"/>
        <v>Sunday</v>
      </c>
      <c r="D90" s="10" t="str">
        <f t="shared" si="6"/>
        <v>Same</v>
      </c>
      <c r="E90" s="11">
        <v>89.79</v>
      </c>
      <c r="F90" s="11">
        <v>10</v>
      </c>
      <c r="G90" s="12">
        <f t="shared" si="7"/>
        <v>0.11137097672346585</v>
      </c>
      <c r="H90" s="11">
        <v>1.5</v>
      </c>
      <c r="I90" s="13">
        <v>0.7895833333333333</v>
      </c>
      <c r="J90" s="13">
        <v>0.82361111111111107</v>
      </c>
      <c r="K90" s="44">
        <f>Table3[[#This Row],[Delivery Time]]-Table3[[#This Row],[Order Time]]</f>
        <v>3.4027777777777768E-2</v>
      </c>
      <c r="L90" s="43">
        <v>49</v>
      </c>
      <c r="M90" s="10" t="s">
        <v>11</v>
      </c>
      <c r="N90" s="14"/>
      <c r="O90" s="14" t="s">
        <v>41</v>
      </c>
      <c r="P90" s="10" t="s">
        <v>20</v>
      </c>
      <c r="Q90" s="10"/>
    </row>
    <row r="91" spans="1:17" x14ac:dyDescent="0.25">
      <c r="A91" s="17">
        <f t="shared" si="4"/>
        <v>90</v>
      </c>
      <c r="B91" s="18">
        <v>42946</v>
      </c>
      <c r="C91" s="18" t="str">
        <f t="shared" si="5"/>
        <v>Sunday</v>
      </c>
      <c r="D91" s="10" t="str">
        <f t="shared" si="6"/>
        <v>Same</v>
      </c>
      <c r="E91" s="11">
        <v>89.2</v>
      </c>
      <c r="F91" s="11">
        <v>15</v>
      </c>
      <c r="G91" s="12">
        <f t="shared" si="7"/>
        <v>0.16816143497757846</v>
      </c>
      <c r="H91" s="11">
        <v>1.5</v>
      </c>
      <c r="I91" s="13">
        <v>0.82500000000000007</v>
      </c>
      <c r="J91" s="13">
        <v>0.84513888888888899</v>
      </c>
      <c r="K91" s="44">
        <f>Table3[[#This Row],[Delivery Time]]-Table3[[#This Row],[Order Time]]</f>
        <v>2.0138888888888928E-2</v>
      </c>
      <c r="L91" s="43">
        <v>29.000000000000004</v>
      </c>
      <c r="M91" s="10" t="s">
        <v>36</v>
      </c>
      <c r="N91" s="14"/>
      <c r="O91" s="14" t="s">
        <v>39</v>
      </c>
      <c r="P91" s="10" t="s">
        <v>20</v>
      </c>
      <c r="Q91" s="10"/>
    </row>
    <row r="92" spans="1:17" x14ac:dyDescent="0.25">
      <c r="A92" s="17">
        <f t="shared" si="4"/>
        <v>91</v>
      </c>
      <c r="B92" s="18">
        <v>42946</v>
      </c>
      <c r="C92" s="18" t="str">
        <f t="shared" si="5"/>
        <v>Sunday</v>
      </c>
      <c r="D92" s="10" t="str">
        <f t="shared" si="6"/>
        <v>Same</v>
      </c>
      <c r="E92" s="11">
        <v>36.97</v>
      </c>
      <c r="F92" s="11">
        <v>6</v>
      </c>
      <c r="G92" s="12">
        <f t="shared" si="7"/>
        <v>0.16229375169055993</v>
      </c>
      <c r="H92" s="11">
        <v>1.5</v>
      </c>
      <c r="I92" s="13">
        <v>0.8930555555555556</v>
      </c>
      <c r="J92" s="13">
        <v>0.92013888888888884</v>
      </c>
      <c r="K92" s="44">
        <f>Table3[[#This Row],[Delivery Time]]-Table3[[#This Row],[Order Time]]</f>
        <v>2.7083333333333237E-2</v>
      </c>
      <c r="L92" s="43">
        <v>39</v>
      </c>
      <c r="M92" s="10" t="s">
        <v>11</v>
      </c>
      <c r="N92" s="14"/>
      <c r="O92" s="14" t="s">
        <v>41</v>
      </c>
      <c r="P92" s="10" t="s">
        <v>20</v>
      </c>
      <c r="Q92" s="10"/>
    </row>
    <row r="93" spans="1:17" x14ac:dyDescent="0.25">
      <c r="A93" s="17">
        <f t="shared" si="4"/>
        <v>92</v>
      </c>
      <c r="B93" s="18">
        <v>42947</v>
      </c>
      <c r="C93" s="18" t="str">
        <f t="shared" si="5"/>
        <v>Monday</v>
      </c>
      <c r="D93" s="10" t="str">
        <f t="shared" si="6"/>
        <v>Different</v>
      </c>
      <c r="E93" s="11">
        <v>27.07</v>
      </c>
      <c r="F93" s="11">
        <v>5</v>
      </c>
      <c r="G93" s="12">
        <f t="shared" si="7"/>
        <v>0.1847063169560399</v>
      </c>
      <c r="H93" s="11">
        <v>1.5</v>
      </c>
      <c r="I93" s="13">
        <v>0.71250000000000002</v>
      </c>
      <c r="J93" s="13">
        <v>0.73055555555555562</v>
      </c>
      <c r="K93" s="44">
        <f>Table3[[#This Row],[Delivery Time]]-Table3[[#This Row],[Order Time]]</f>
        <v>1.8055555555555602E-2</v>
      </c>
      <c r="L93" s="43">
        <v>26</v>
      </c>
      <c r="M93" s="10" t="s">
        <v>11</v>
      </c>
      <c r="N93" s="14"/>
      <c r="O93" s="14" t="s">
        <v>39</v>
      </c>
      <c r="P93" s="10" t="s">
        <v>20</v>
      </c>
      <c r="Q93" s="10"/>
    </row>
    <row r="94" spans="1:17" x14ac:dyDescent="0.25">
      <c r="A94" s="17">
        <f t="shared" si="4"/>
        <v>93</v>
      </c>
      <c r="B94" s="18">
        <v>42947</v>
      </c>
      <c r="C94" s="18" t="str">
        <f t="shared" si="5"/>
        <v>Monday</v>
      </c>
      <c r="D94" s="10" t="str">
        <f t="shared" si="6"/>
        <v>Same</v>
      </c>
      <c r="E94" s="11">
        <v>38.32</v>
      </c>
      <c r="F94" s="11">
        <v>5</v>
      </c>
      <c r="G94" s="12">
        <f t="shared" si="7"/>
        <v>0.13048016701461379</v>
      </c>
      <c r="H94" s="11">
        <v>1.5</v>
      </c>
      <c r="I94" s="13">
        <v>0.75</v>
      </c>
      <c r="J94" s="13">
        <v>0.76388888888888884</v>
      </c>
      <c r="K94" s="44">
        <f>Table3[[#This Row],[Delivery Time]]-Table3[[#This Row],[Order Time]]</f>
        <v>1.388888888888884E-2</v>
      </c>
      <c r="L94" s="43">
        <v>20</v>
      </c>
      <c r="M94" s="10" t="s">
        <v>11</v>
      </c>
      <c r="N94" s="14"/>
      <c r="O94" s="14" t="s">
        <v>39</v>
      </c>
      <c r="P94" s="10" t="s">
        <v>20</v>
      </c>
      <c r="Q94" s="10"/>
    </row>
    <row r="95" spans="1:17" x14ac:dyDescent="0.25">
      <c r="A95" s="17">
        <f t="shared" si="4"/>
        <v>94</v>
      </c>
      <c r="B95" s="18">
        <v>42947</v>
      </c>
      <c r="C95" s="18" t="str">
        <f t="shared" si="5"/>
        <v>Monday</v>
      </c>
      <c r="D95" s="10" t="str">
        <f t="shared" si="6"/>
        <v>Same</v>
      </c>
      <c r="E95" s="11">
        <v>60.46</v>
      </c>
      <c r="F95" s="11">
        <v>5</v>
      </c>
      <c r="G95" s="12">
        <f t="shared" si="7"/>
        <v>8.2699305325835262E-2</v>
      </c>
      <c r="H95" s="11">
        <v>1.5</v>
      </c>
      <c r="I95" s="13">
        <v>0.79166666666666663</v>
      </c>
      <c r="J95" s="13">
        <v>0.80833333333333324</v>
      </c>
      <c r="K95" s="44">
        <f>Table3[[#This Row],[Delivery Time]]-Table3[[#This Row],[Order Time]]</f>
        <v>1.6666666666666607E-2</v>
      </c>
      <c r="L95" s="43">
        <v>24</v>
      </c>
      <c r="M95" s="10" t="s">
        <v>0</v>
      </c>
      <c r="N95" s="14"/>
      <c r="O95" s="14" t="s">
        <v>39</v>
      </c>
      <c r="P95" s="10" t="s">
        <v>20</v>
      </c>
      <c r="Q95" s="10"/>
    </row>
    <row r="96" spans="1:17" x14ac:dyDescent="0.25">
      <c r="A96" s="17">
        <f t="shared" si="4"/>
        <v>95</v>
      </c>
      <c r="B96" s="18">
        <v>42947</v>
      </c>
      <c r="C96" s="18" t="str">
        <f t="shared" si="5"/>
        <v>Monday</v>
      </c>
      <c r="D96" s="10" t="str">
        <f t="shared" si="6"/>
        <v>Same</v>
      </c>
      <c r="E96" s="11">
        <v>28.69</v>
      </c>
      <c r="F96" s="11">
        <v>21.31</v>
      </c>
      <c r="G96" s="12">
        <f t="shared" si="7"/>
        <v>0.74276751481352377</v>
      </c>
      <c r="H96" s="11">
        <v>1.5</v>
      </c>
      <c r="I96" s="13">
        <v>0.82777777777777783</v>
      </c>
      <c r="J96" s="13">
        <v>0.84444444444444444</v>
      </c>
      <c r="K96" s="44">
        <f>Table3[[#This Row],[Delivery Time]]-Table3[[#This Row],[Order Time]]</f>
        <v>1.6666666666666607E-2</v>
      </c>
      <c r="L96" s="43">
        <v>24</v>
      </c>
      <c r="M96" s="10" t="s">
        <v>0</v>
      </c>
      <c r="N96" s="14"/>
      <c r="O96" s="14" t="s">
        <v>39</v>
      </c>
      <c r="P96" s="10" t="s">
        <v>20</v>
      </c>
      <c r="Q96" s="10"/>
    </row>
    <row r="97" spans="1:17" x14ac:dyDescent="0.25">
      <c r="A97" s="17">
        <f t="shared" si="4"/>
        <v>96</v>
      </c>
      <c r="B97" s="18">
        <v>42947</v>
      </c>
      <c r="C97" s="18" t="str">
        <f t="shared" si="5"/>
        <v>Monday</v>
      </c>
      <c r="D97" s="10" t="str">
        <f t="shared" si="6"/>
        <v>Same</v>
      </c>
      <c r="E97" s="11">
        <v>32.96</v>
      </c>
      <c r="F97" s="11">
        <v>7</v>
      </c>
      <c r="G97" s="12">
        <f t="shared" si="7"/>
        <v>0.21237864077669902</v>
      </c>
      <c r="H97" s="11">
        <v>1.5</v>
      </c>
      <c r="I97" s="13">
        <v>0.84791666666666676</v>
      </c>
      <c r="J97" s="13">
        <v>0.8618055555555556</v>
      </c>
      <c r="K97" s="44">
        <f>Table3[[#This Row],[Delivery Time]]-Table3[[#This Row],[Order Time]]</f>
        <v>1.388888888888884E-2</v>
      </c>
      <c r="L97" s="43">
        <v>20</v>
      </c>
      <c r="M97" s="10" t="s">
        <v>11</v>
      </c>
      <c r="N97" s="14"/>
      <c r="O97" s="14" t="s">
        <v>39</v>
      </c>
      <c r="P97" s="10" t="s">
        <v>20</v>
      </c>
      <c r="Q97" s="10"/>
    </row>
    <row r="98" spans="1:17" x14ac:dyDescent="0.25">
      <c r="A98" s="17">
        <f t="shared" si="4"/>
        <v>97</v>
      </c>
      <c r="B98" s="18">
        <v>42947</v>
      </c>
      <c r="C98" s="18" t="str">
        <f t="shared" si="5"/>
        <v>Monday</v>
      </c>
      <c r="D98" s="10" t="str">
        <f t="shared" si="6"/>
        <v>Same</v>
      </c>
      <c r="E98" s="11">
        <v>48.6</v>
      </c>
      <c r="F98" s="11">
        <v>10</v>
      </c>
      <c r="G98" s="12">
        <f t="shared" si="7"/>
        <v>0.20576131687242799</v>
      </c>
      <c r="H98" s="11">
        <v>1.5</v>
      </c>
      <c r="I98" s="13">
        <v>0.89444444444444438</v>
      </c>
      <c r="J98" s="13">
        <v>0.90972222222222221</v>
      </c>
      <c r="K98" s="44">
        <f>Table3[[#This Row],[Delivery Time]]-Table3[[#This Row],[Order Time]]</f>
        <v>1.5277777777777835E-2</v>
      </c>
      <c r="L98" s="43">
        <v>22</v>
      </c>
      <c r="M98" s="10" t="s">
        <v>0</v>
      </c>
      <c r="N98" s="14"/>
      <c r="O98" s="14" t="s">
        <v>40</v>
      </c>
      <c r="P98" s="10" t="s">
        <v>20</v>
      </c>
      <c r="Q98" s="10"/>
    </row>
    <row r="99" spans="1:17" x14ac:dyDescent="0.25">
      <c r="A99" s="17">
        <f t="shared" si="4"/>
        <v>98</v>
      </c>
      <c r="B99" s="18">
        <v>42949</v>
      </c>
      <c r="C99" s="18" t="str">
        <f t="shared" si="5"/>
        <v>Wednesday</v>
      </c>
      <c r="D99" s="10" t="str">
        <f t="shared" si="6"/>
        <v>Different</v>
      </c>
      <c r="E99" s="11">
        <v>39.729999999999997</v>
      </c>
      <c r="F99" s="11">
        <v>6</v>
      </c>
      <c r="G99" s="12">
        <f t="shared" si="7"/>
        <v>0.15101938082053865</v>
      </c>
      <c r="H99" s="11">
        <v>7</v>
      </c>
      <c r="I99" s="13">
        <v>0.70277777777777783</v>
      </c>
      <c r="J99" s="13">
        <v>0.72291666666666676</v>
      </c>
      <c r="K99" s="44">
        <f>Table3[[#This Row],[Delivery Time]]-Table3[[#This Row],[Order Time]]</f>
        <v>2.0138888888888928E-2</v>
      </c>
      <c r="L99" s="43">
        <v>29.000000000000004</v>
      </c>
      <c r="M99" s="10" t="s">
        <v>0</v>
      </c>
      <c r="N99" s="14"/>
      <c r="O99" s="14" t="s">
        <v>39</v>
      </c>
      <c r="P99" s="10" t="s">
        <v>20</v>
      </c>
      <c r="Q99" s="10"/>
    </row>
    <row r="100" spans="1:17" x14ac:dyDescent="0.25">
      <c r="A100" s="17">
        <f t="shared" si="4"/>
        <v>99</v>
      </c>
      <c r="B100" s="18">
        <v>42949</v>
      </c>
      <c r="C100" s="18" t="str">
        <f t="shared" si="5"/>
        <v>Wednesday</v>
      </c>
      <c r="D100" s="10" t="str">
        <f t="shared" si="6"/>
        <v>Same</v>
      </c>
      <c r="E100" s="11">
        <v>234.36</v>
      </c>
      <c r="F100" s="11">
        <v>32.47</v>
      </c>
      <c r="G100" s="12">
        <f t="shared" si="7"/>
        <v>0.13854753370882403</v>
      </c>
      <c r="H100" s="11">
        <v>1.5</v>
      </c>
      <c r="I100" s="13">
        <v>0.75</v>
      </c>
      <c r="J100" s="13">
        <v>0.75277777777777777</v>
      </c>
      <c r="K100" s="44">
        <f>Table3[[#This Row],[Delivery Time]]-Table3[[#This Row],[Order Time]]</f>
        <v>2.7777777777777679E-3</v>
      </c>
      <c r="L100" s="43">
        <v>4</v>
      </c>
      <c r="M100" s="10" t="s">
        <v>11</v>
      </c>
      <c r="N100" s="14"/>
      <c r="O100" s="14" t="s">
        <v>39</v>
      </c>
      <c r="P100" s="10" t="s">
        <v>16</v>
      </c>
      <c r="Q100" s="10"/>
    </row>
    <row r="101" spans="1:17" x14ac:dyDescent="0.25">
      <c r="A101" s="17">
        <f t="shared" si="4"/>
        <v>100</v>
      </c>
      <c r="B101" s="18">
        <v>42949</v>
      </c>
      <c r="C101" s="18" t="str">
        <f t="shared" si="5"/>
        <v>Wednesday</v>
      </c>
      <c r="D101" s="10" t="str">
        <f t="shared" si="6"/>
        <v>Same</v>
      </c>
      <c r="E101" s="11">
        <v>234.36</v>
      </c>
      <c r="F101" s="11">
        <v>20</v>
      </c>
      <c r="G101" s="12">
        <f t="shared" si="7"/>
        <v>8.5338795016214372E-2</v>
      </c>
      <c r="H101" s="11">
        <v>0</v>
      </c>
      <c r="I101" s="13">
        <v>0.75</v>
      </c>
      <c r="J101" s="13">
        <v>0.75277777777777777</v>
      </c>
      <c r="K101" s="44">
        <f>Table3[[#This Row],[Delivery Time]]-Table3[[#This Row],[Order Time]]</f>
        <v>2.7777777777777679E-3</v>
      </c>
      <c r="L101" s="43">
        <v>4</v>
      </c>
      <c r="M101" s="10" t="s">
        <v>11</v>
      </c>
      <c r="N101" s="14"/>
      <c r="O101" s="14" t="s">
        <v>39</v>
      </c>
      <c r="P101" s="10" t="s">
        <v>16</v>
      </c>
      <c r="Q101" s="10"/>
    </row>
    <row r="102" spans="1:17" x14ac:dyDescent="0.25">
      <c r="A102" s="17">
        <f t="shared" si="4"/>
        <v>101</v>
      </c>
      <c r="B102" s="18">
        <v>42949</v>
      </c>
      <c r="C102" s="18" t="str">
        <f t="shared" si="5"/>
        <v>Wednesday</v>
      </c>
      <c r="D102" s="10" t="str">
        <f t="shared" si="6"/>
        <v>Same</v>
      </c>
      <c r="E102" s="11">
        <v>234.36</v>
      </c>
      <c r="F102" s="11">
        <v>30</v>
      </c>
      <c r="G102" s="12">
        <f t="shared" si="7"/>
        <v>0.12800819252432155</v>
      </c>
      <c r="H102" s="11">
        <v>0</v>
      </c>
      <c r="I102" s="13">
        <v>0.75</v>
      </c>
      <c r="J102" s="13">
        <v>0.75277777777777777</v>
      </c>
      <c r="K102" s="44">
        <f>Table3[[#This Row],[Delivery Time]]-Table3[[#This Row],[Order Time]]</f>
        <v>2.7777777777777679E-3</v>
      </c>
      <c r="L102" s="43">
        <v>4</v>
      </c>
      <c r="M102" s="10" t="s">
        <v>11</v>
      </c>
      <c r="N102" s="14"/>
      <c r="O102" s="14" t="s">
        <v>39</v>
      </c>
      <c r="P102" s="10" t="s">
        <v>16</v>
      </c>
      <c r="Q102" s="10"/>
    </row>
    <row r="103" spans="1:17" x14ac:dyDescent="0.25">
      <c r="A103" s="17">
        <f t="shared" si="4"/>
        <v>102</v>
      </c>
      <c r="B103" s="18">
        <v>42949</v>
      </c>
      <c r="C103" s="18" t="str">
        <f t="shared" si="5"/>
        <v>Wednesday</v>
      </c>
      <c r="D103" s="10" t="str">
        <f t="shared" si="6"/>
        <v>Same</v>
      </c>
      <c r="E103" s="11">
        <v>30.53</v>
      </c>
      <c r="F103" s="11">
        <v>5</v>
      </c>
      <c r="G103" s="12">
        <f t="shared" si="7"/>
        <v>0.16377333770062233</v>
      </c>
      <c r="H103" s="11">
        <v>1.5</v>
      </c>
      <c r="I103" s="13">
        <v>0.75277777777777777</v>
      </c>
      <c r="J103" s="13">
        <v>0.77777777777777779</v>
      </c>
      <c r="K103" s="44">
        <f>Table3[[#This Row],[Delivery Time]]-Table3[[#This Row],[Order Time]]</f>
        <v>2.5000000000000022E-2</v>
      </c>
      <c r="L103" s="43">
        <v>36</v>
      </c>
      <c r="M103" s="10" t="s">
        <v>0</v>
      </c>
      <c r="N103" s="14"/>
      <c r="O103" s="14" t="s">
        <v>39</v>
      </c>
      <c r="P103" s="10" t="s">
        <v>20</v>
      </c>
      <c r="Q103" s="10"/>
    </row>
    <row r="104" spans="1:17" x14ac:dyDescent="0.25">
      <c r="A104" s="17">
        <f t="shared" si="4"/>
        <v>103</v>
      </c>
      <c r="B104" s="18">
        <v>42949</v>
      </c>
      <c r="C104" s="18" t="str">
        <f t="shared" si="5"/>
        <v>Wednesday</v>
      </c>
      <c r="D104" s="10" t="str">
        <f t="shared" si="6"/>
        <v>Same</v>
      </c>
      <c r="E104" s="11">
        <v>18.350000000000001</v>
      </c>
      <c r="F104" s="11">
        <v>5</v>
      </c>
      <c r="G104" s="12">
        <f t="shared" si="7"/>
        <v>0.27247956403269752</v>
      </c>
      <c r="H104" s="11">
        <v>1.5</v>
      </c>
      <c r="I104" s="13">
        <v>0.79027777777777775</v>
      </c>
      <c r="J104" s="13">
        <v>0.80486111111111114</v>
      </c>
      <c r="K104" s="44">
        <f>Table3[[#This Row],[Delivery Time]]-Table3[[#This Row],[Order Time]]</f>
        <v>1.4583333333333393E-2</v>
      </c>
      <c r="L104" s="43">
        <v>21</v>
      </c>
      <c r="M104" s="10" t="s">
        <v>11</v>
      </c>
      <c r="N104" s="14"/>
      <c r="O104" s="14" t="s">
        <v>39</v>
      </c>
      <c r="P104" s="10" t="s">
        <v>20</v>
      </c>
      <c r="Q104" s="10"/>
    </row>
    <row r="105" spans="1:17" x14ac:dyDescent="0.25">
      <c r="A105" s="17">
        <f t="shared" si="4"/>
        <v>104</v>
      </c>
      <c r="B105" s="18">
        <v>42949</v>
      </c>
      <c r="C105" s="18" t="str">
        <f t="shared" si="5"/>
        <v>Wednesday</v>
      </c>
      <c r="D105" s="10" t="str">
        <f t="shared" si="6"/>
        <v>Same</v>
      </c>
      <c r="E105" s="11">
        <v>44.98</v>
      </c>
      <c r="F105" s="11">
        <v>10</v>
      </c>
      <c r="G105" s="12">
        <f t="shared" si="7"/>
        <v>0.22232103156958649</v>
      </c>
      <c r="H105" s="11">
        <v>7</v>
      </c>
      <c r="I105" s="13">
        <v>0.8125</v>
      </c>
      <c r="J105" s="13">
        <v>0.83888888888888891</v>
      </c>
      <c r="K105" s="44">
        <f>Table3[[#This Row],[Delivery Time]]-Table3[[#This Row],[Order Time]]</f>
        <v>2.6388888888888906E-2</v>
      </c>
      <c r="L105" s="43">
        <v>38</v>
      </c>
      <c r="M105" s="10" t="s">
        <v>1</v>
      </c>
      <c r="N105" s="14"/>
      <c r="O105" s="14" t="s">
        <v>39</v>
      </c>
      <c r="P105" s="10" t="s">
        <v>20</v>
      </c>
      <c r="Q105" s="10"/>
    </row>
    <row r="106" spans="1:17" x14ac:dyDescent="0.25">
      <c r="A106" s="17">
        <f t="shared" si="4"/>
        <v>105</v>
      </c>
      <c r="B106" s="18">
        <v>42949</v>
      </c>
      <c r="C106" s="18" t="str">
        <f t="shared" si="5"/>
        <v>Wednesday</v>
      </c>
      <c r="D106" s="10" t="str">
        <f t="shared" si="6"/>
        <v>Same</v>
      </c>
      <c r="E106" s="11">
        <v>38.1</v>
      </c>
      <c r="F106" s="11">
        <v>11.9</v>
      </c>
      <c r="G106" s="12">
        <f t="shared" si="7"/>
        <v>0.31233595800524933</v>
      </c>
      <c r="H106" s="11">
        <v>1.5</v>
      </c>
      <c r="I106" s="13">
        <v>0.84791666666666676</v>
      </c>
      <c r="J106" s="13">
        <v>0.86875000000000002</v>
      </c>
      <c r="K106" s="44">
        <f>Table3[[#This Row],[Delivery Time]]-Table3[[#This Row],[Order Time]]</f>
        <v>2.0833333333333259E-2</v>
      </c>
      <c r="L106" s="43">
        <v>30</v>
      </c>
      <c r="M106" s="10" t="s">
        <v>0</v>
      </c>
      <c r="N106" s="14"/>
      <c r="O106" s="14" t="s">
        <v>39</v>
      </c>
      <c r="P106" s="10" t="s">
        <v>20</v>
      </c>
      <c r="Q106" s="10"/>
    </row>
    <row r="107" spans="1:17" x14ac:dyDescent="0.25">
      <c r="A107" s="17">
        <f t="shared" si="4"/>
        <v>106</v>
      </c>
      <c r="B107" s="18">
        <v>42949</v>
      </c>
      <c r="C107" s="18" t="str">
        <f t="shared" si="5"/>
        <v>Wednesday</v>
      </c>
      <c r="D107" s="10" t="str">
        <f t="shared" si="6"/>
        <v>Same</v>
      </c>
      <c r="E107" s="11">
        <v>14.61</v>
      </c>
      <c r="F107" s="11">
        <v>4</v>
      </c>
      <c r="G107" s="12">
        <f t="shared" si="7"/>
        <v>0.27378507871321012</v>
      </c>
      <c r="H107" s="11">
        <v>1.5</v>
      </c>
      <c r="I107" s="13">
        <v>0.89097222222222217</v>
      </c>
      <c r="J107" s="13">
        <v>0.90208333333333324</v>
      </c>
      <c r="K107" s="44">
        <f>Table3[[#This Row],[Delivery Time]]-Table3[[#This Row],[Order Time]]</f>
        <v>1.1111111111111072E-2</v>
      </c>
      <c r="L107" s="43">
        <v>16</v>
      </c>
      <c r="M107" s="10" t="s">
        <v>0</v>
      </c>
      <c r="N107" s="14"/>
      <c r="O107" s="14" t="s">
        <v>40</v>
      </c>
      <c r="P107" s="10" t="s">
        <v>20</v>
      </c>
      <c r="Q107" s="10"/>
    </row>
    <row r="108" spans="1:17" x14ac:dyDescent="0.25">
      <c r="A108" s="17">
        <f t="shared" si="4"/>
        <v>107</v>
      </c>
      <c r="B108" s="18">
        <v>42951</v>
      </c>
      <c r="C108" s="18" t="str">
        <f t="shared" si="5"/>
        <v>Friday</v>
      </c>
      <c r="D108" s="10" t="str">
        <f t="shared" si="6"/>
        <v>Different</v>
      </c>
      <c r="E108" s="11">
        <v>60.62</v>
      </c>
      <c r="F108" s="11">
        <v>7</v>
      </c>
      <c r="G108" s="12">
        <f t="shared" si="7"/>
        <v>0.11547344110854504</v>
      </c>
      <c r="H108" s="11">
        <v>1.5</v>
      </c>
      <c r="I108" s="13">
        <v>0.73125000000000007</v>
      </c>
      <c r="J108" s="13">
        <v>0.75277777777777777</v>
      </c>
      <c r="K108" s="44">
        <f>Table3[[#This Row],[Delivery Time]]-Table3[[#This Row],[Order Time]]</f>
        <v>2.1527777777777701E-2</v>
      </c>
      <c r="L108" s="43">
        <v>31.000000000000004</v>
      </c>
      <c r="M108" s="10" t="s">
        <v>0</v>
      </c>
      <c r="N108" s="14"/>
      <c r="O108" s="14" t="s">
        <v>40</v>
      </c>
      <c r="P108" s="10" t="s">
        <v>20</v>
      </c>
      <c r="Q108" s="10"/>
    </row>
    <row r="109" spans="1:17" x14ac:dyDescent="0.25">
      <c r="A109" s="17">
        <f t="shared" si="4"/>
        <v>108</v>
      </c>
      <c r="B109" s="18">
        <v>42951</v>
      </c>
      <c r="C109" s="18" t="str">
        <f t="shared" si="5"/>
        <v>Friday</v>
      </c>
      <c r="D109" s="10" t="str">
        <f t="shared" si="6"/>
        <v>Same</v>
      </c>
      <c r="E109" s="11">
        <v>54.29</v>
      </c>
      <c r="F109" s="11">
        <v>5</v>
      </c>
      <c r="G109" s="12">
        <f t="shared" si="7"/>
        <v>9.2097992263768649E-2</v>
      </c>
      <c r="H109" s="11">
        <v>1.5</v>
      </c>
      <c r="I109" s="13">
        <v>0.73819444444444438</v>
      </c>
      <c r="J109" s="13">
        <v>0.76597222222222217</v>
      </c>
      <c r="K109" s="44">
        <f>Table3[[#This Row],[Delivery Time]]-Table3[[#This Row],[Order Time]]</f>
        <v>2.777777777777779E-2</v>
      </c>
      <c r="L109" s="43">
        <v>40</v>
      </c>
      <c r="M109" s="10" t="s">
        <v>0</v>
      </c>
      <c r="N109" s="14"/>
      <c r="O109" s="14" t="s">
        <v>39</v>
      </c>
      <c r="P109" s="10" t="s">
        <v>20</v>
      </c>
      <c r="Q109" s="10"/>
    </row>
    <row r="110" spans="1:17" x14ac:dyDescent="0.25">
      <c r="A110" s="17">
        <f t="shared" si="4"/>
        <v>109</v>
      </c>
      <c r="B110" s="18">
        <v>42951</v>
      </c>
      <c r="C110" s="18" t="str">
        <f t="shared" si="5"/>
        <v>Friday</v>
      </c>
      <c r="D110" s="10" t="str">
        <f t="shared" si="6"/>
        <v>Same</v>
      </c>
      <c r="E110" s="11">
        <v>30.74</v>
      </c>
      <c r="F110" s="11">
        <v>4.26</v>
      </c>
      <c r="G110" s="12">
        <f t="shared" si="7"/>
        <v>0.13858165256994145</v>
      </c>
      <c r="H110" s="11">
        <v>1.5</v>
      </c>
      <c r="I110" s="13">
        <v>0.7729166666666667</v>
      </c>
      <c r="J110" s="13">
        <v>0.78541666666666676</v>
      </c>
      <c r="K110" s="44">
        <f>Table3[[#This Row],[Delivery Time]]-Table3[[#This Row],[Order Time]]</f>
        <v>1.2500000000000067E-2</v>
      </c>
      <c r="L110" s="43">
        <v>18</v>
      </c>
      <c r="M110" s="10" t="s">
        <v>0</v>
      </c>
      <c r="N110" s="14"/>
      <c r="O110" s="14" t="s">
        <v>40</v>
      </c>
      <c r="P110" s="10" t="s">
        <v>20</v>
      </c>
      <c r="Q110" s="10"/>
    </row>
    <row r="111" spans="1:17" x14ac:dyDescent="0.25">
      <c r="A111" s="17">
        <f t="shared" si="4"/>
        <v>110</v>
      </c>
      <c r="B111" s="18">
        <v>42951</v>
      </c>
      <c r="C111" s="18" t="str">
        <f t="shared" si="5"/>
        <v>Friday</v>
      </c>
      <c r="D111" s="10" t="str">
        <f t="shared" si="6"/>
        <v>Same</v>
      </c>
      <c r="E111" s="11">
        <v>20.239999999999998</v>
      </c>
      <c r="F111" s="11">
        <v>5</v>
      </c>
      <c r="G111" s="12">
        <f t="shared" si="7"/>
        <v>0.24703557312252966</v>
      </c>
      <c r="H111" s="11">
        <v>1.5</v>
      </c>
      <c r="I111" s="13">
        <v>0.79652777777777783</v>
      </c>
      <c r="J111" s="13">
        <v>0.82152777777777775</v>
      </c>
      <c r="K111" s="44">
        <f>Table3[[#This Row],[Delivery Time]]-Table3[[#This Row],[Order Time]]</f>
        <v>2.4999999999999911E-2</v>
      </c>
      <c r="L111" s="43">
        <v>36</v>
      </c>
      <c r="M111" s="10" t="s">
        <v>12</v>
      </c>
      <c r="N111" s="14"/>
      <c r="O111" s="14" t="s">
        <v>39</v>
      </c>
      <c r="P111" s="10" t="s">
        <v>20</v>
      </c>
      <c r="Q111" s="10"/>
    </row>
    <row r="112" spans="1:17" x14ac:dyDescent="0.25">
      <c r="A112" s="17">
        <f t="shared" si="4"/>
        <v>111</v>
      </c>
      <c r="B112" s="18">
        <v>42951</v>
      </c>
      <c r="C112" s="18" t="str">
        <f t="shared" si="5"/>
        <v>Friday</v>
      </c>
      <c r="D112" s="10" t="str">
        <f t="shared" si="6"/>
        <v>Same</v>
      </c>
      <c r="E112" s="11">
        <v>24.36</v>
      </c>
      <c r="F112" s="11">
        <v>3</v>
      </c>
      <c r="G112" s="12">
        <f t="shared" si="7"/>
        <v>0.12315270935960591</v>
      </c>
      <c r="H112" s="11">
        <v>1.5</v>
      </c>
      <c r="I112" s="13">
        <v>0.79791666666666661</v>
      </c>
      <c r="J112" s="13">
        <v>0.8256944444444444</v>
      </c>
      <c r="K112" s="44">
        <f>Table3[[#This Row],[Delivery Time]]-Table3[[#This Row],[Order Time]]</f>
        <v>2.777777777777779E-2</v>
      </c>
      <c r="L112" s="43">
        <v>40</v>
      </c>
      <c r="M112" s="10" t="s">
        <v>12</v>
      </c>
      <c r="N112" s="14"/>
      <c r="O112" s="14" t="s">
        <v>39</v>
      </c>
      <c r="P112" s="10" t="s">
        <v>20</v>
      </c>
      <c r="Q112" s="10"/>
    </row>
    <row r="113" spans="1:17" x14ac:dyDescent="0.25">
      <c r="A113" s="17">
        <f t="shared" si="4"/>
        <v>112</v>
      </c>
      <c r="B113" s="18">
        <v>42951</v>
      </c>
      <c r="C113" s="18" t="str">
        <f t="shared" si="5"/>
        <v>Friday</v>
      </c>
      <c r="D113" s="10" t="str">
        <f t="shared" si="6"/>
        <v>Same</v>
      </c>
      <c r="E113" s="11">
        <v>56.4</v>
      </c>
      <c r="F113" s="11">
        <v>9</v>
      </c>
      <c r="G113" s="12">
        <f t="shared" si="7"/>
        <v>0.15957446808510639</v>
      </c>
      <c r="H113" s="11">
        <v>1.5</v>
      </c>
      <c r="I113" s="13">
        <v>0.80208333333333337</v>
      </c>
      <c r="J113" s="13">
        <v>0.82847222222222217</v>
      </c>
      <c r="K113" s="44">
        <f>Table3[[#This Row],[Delivery Time]]-Table3[[#This Row],[Order Time]]</f>
        <v>2.6388888888888795E-2</v>
      </c>
      <c r="L113" s="43">
        <v>38</v>
      </c>
      <c r="M113" s="10" t="s">
        <v>12</v>
      </c>
      <c r="N113" s="14"/>
      <c r="O113" s="14" t="s">
        <v>39</v>
      </c>
      <c r="P113" s="10" t="s">
        <v>20</v>
      </c>
      <c r="Q113" s="10"/>
    </row>
    <row r="114" spans="1:17" x14ac:dyDescent="0.25">
      <c r="A114" s="17">
        <f t="shared" si="4"/>
        <v>113</v>
      </c>
      <c r="B114" s="18">
        <v>42951</v>
      </c>
      <c r="C114" s="18" t="str">
        <f t="shared" si="5"/>
        <v>Friday</v>
      </c>
      <c r="D114" s="10" t="str">
        <f t="shared" si="6"/>
        <v>Same</v>
      </c>
      <c r="E114" s="11">
        <v>54.13</v>
      </c>
      <c r="F114" s="11">
        <v>7.87</v>
      </c>
      <c r="G114" s="12">
        <f t="shared" si="7"/>
        <v>0.14539072602992795</v>
      </c>
      <c r="H114" s="11">
        <v>1.5</v>
      </c>
      <c r="I114" s="13">
        <v>0.83472222222222225</v>
      </c>
      <c r="J114" s="13">
        <v>0.8534722222222223</v>
      </c>
      <c r="K114" s="44">
        <f>Table3[[#This Row],[Delivery Time]]-Table3[[#This Row],[Order Time]]</f>
        <v>1.8750000000000044E-2</v>
      </c>
      <c r="L114" s="43">
        <v>26.999999999999996</v>
      </c>
      <c r="M114" s="10" t="s">
        <v>11</v>
      </c>
      <c r="N114" s="14"/>
      <c r="O114" s="14" t="s">
        <v>41</v>
      </c>
      <c r="P114" s="10" t="s">
        <v>20</v>
      </c>
      <c r="Q114" s="10"/>
    </row>
    <row r="115" spans="1:17" x14ac:dyDescent="0.25">
      <c r="A115" s="17">
        <f t="shared" si="4"/>
        <v>114</v>
      </c>
      <c r="B115" s="18">
        <v>42951</v>
      </c>
      <c r="C115" s="18" t="str">
        <f t="shared" si="5"/>
        <v>Friday</v>
      </c>
      <c r="D115" s="10" t="str">
        <f t="shared" si="6"/>
        <v>Same</v>
      </c>
      <c r="E115" s="11">
        <v>29.23</v>
      </c>
      <c r="F115" s="11">
        <v>0</v>
      </c>
      <c r="G115" s="12">
        <f t="shared" si="7"/>
        <v>0</v>
      </c>
      <c r="H115" s="11">
        <v>7</v>
      </c>
      <c r="I115" s="13">
        <v>0.83958333333333324</v>
      </c>
      <c r="J115" s="13">
        <v>0.86388888888888893</v>
      </c>
      <c r="K115" s="44">
        <f>Table3[[#This Row],[Delivery Time]]-Table3[[#This Row],[Order Time]]</f>
        <v>2.4305555555555691E-2</v>
      </c>
      <c r="L115" s="43">
        <v>35</v>
      </c>
      <c r="M115" s="10" t="s">
        <v>11</v>
      </c>
      <c r="N115" s="14"/>
      <c r="O115" s="14" t="s">
        <v>39</v>
      </c>
      <c r="P115" s="10" t="s">
        <v>20</v>
      </c>
      <c r="Q115" s="10"/>
    </row>
    <row r="116" spans="1:17" x14ac:dyDescent="0.25">
      <c r="A116" s="17">
        <f t="shared" si="4"/>
        <v>115</v>
      </c>
      <c r="B116" s="18">
        <v>42952</v>
      </c>
      <c r="C116" s="18" t="str">
        <f t="shared" si="5"/>
        <v>Saturday</v>
      </c>
      <c r="D116" s="10" t="str">
        <f t="shared" si="6"/>
        <v>Different</v>
      </c>
      <c r="E116" s="11">
        <v>27.01</v>
      </c>
      <c r="F116" s="11">
        <v>6</v>
      </c>
      <c r="G116" s="12">
        <f t="shared" si="7"/>
        <v>0.22213994816734542</v>
      </c>
      <c r="H116" s="11">
        <v>1.5</v>
      </c>
      <c r="I116" s="13">
        <v>0.69097222222222221</v>
      </c>
      <c r="J116" s="13">
        <v>0.71527777777777779</v>
      </c>
      <c r="K116" s="44">
        <f>Table3[[#This Row],[Delivery Time]]-Table3[[#This Row],[Order Time]]</f>
        <v>2.430555555555558E-2</v>
      </c>
      <c r="L116" s="43">
        <v>35</v>
      </c>
      <c r="M116" s="10" t="s">
        <v>11</v>
      </c>
      <c r="N116" s="14"/>
      <c r="O116" s="14" t="s">
        <v>41</v>
      </c>
      <c r="P116" s="10" t="s">
        <v>20</v>
      </c>
      <c r="Q116" s="10"/>
    </row>
    <row r="117" spans="1:17" x14ac:dyDescent="0.25">
      <c r="A117" s="17">
        <f t="shared" si="4"/>
        <v>116</v>
      </c>
      <c r="B117" s="18">
        <v>42952</v>
      </c>
      <c r="C117" s="18" t="str">
        <f t="shared" si="5"/>
        <v>Saturday</v>
      </c>
      <c r="D117" s="10" t="str">
        <f t="shared" si="6"/>
        <v>Same</v>
      </c>
      <c r="E117" s="11">
        <v>36.64</v>
      </c>
      <c r="F117" s="11">
        <v>3.36</v>
      </c>
      <c r="G117" s="12">
        <f t="shared" si="7"/>
        <v>9.1703056768558944E-2</v>
      </c>
      <c r="H117" s="11">
        <v>7</v>
      </c>
      <c r="I117" s="13">
        <v>0.76736111111111116</v>
      </c>
      <c r="J117" s="13">
        <v>0.79027777777777775</v>
      </c>
      <c r="K117" s="44">
        <f>Table3[[#This Row],[Delivery Time]]-Table3[[#This Row],[Order Time]]</f>
        <v>2.2916666666666585E-2</v>
      </c>
      <c r="L117" s="43">
        <v>33</v>
      </c>
      <c r="M117" s="10" t="s">
        <v>36</v>
      </c>
      <c r="N117" s="14"/>
      <c r="O117" s="14" t="s">
        <v>39</v>
      </c>
      <c r="P117" s="10" t="s">
        <v>20</v>
      </c>
      <c r="Q117" s="10"/>
    </row>
    <row r="118" spans="1:17" x14ac:dyDescent="0.25">
      <c r="A118" s="17">
        <f t="shared" si="4"/>
        <v>117</v>
      </c>
      <c r="B118" s="18">
        <v>42952</v>
      </c>
      <c r="C118" s="18" t="str">
        <f t="shared" si="5"/>
        <v>Saturday</v>
      </c>
      <c r="D118" s="10" t="str">
        <f t="shared" si="6"/>
        <v>Same</v>
      </c>
      <c r="E118" s="11">
        <v>30.85</v>
      </c>
      <c r="F118" s="11">
        <v>6</v>
      </c>
      <c r="G118" s="12">
        <f t="shared" si="7"/>
        <v>0.19448946515397081</v>
      </c>
      <c r="H118" s="11">
        <v>1.5</v>
      </c>
      <c r="I118" s="13">
        <v>0.80347222222222225</v>
      </c>
      <c r="J118" s="13">
        <v>0.82847222222222217</v>
      </c>
      <c r="K118" s="44">
        <f>Table3[[#This Row],[Delivery Time]]-Table3[[#This Row],[Order Time]]</f>
        <v>2.4999999999999911E-2</v>
      </c>
      <c r="L118" s="43">
        <v>36</v>
      </c>
      <c r="M118" s="10" t="s">
        <v>11</v>
      </c>
      <c r="N118" s="14"/>
      <c r="O118" s="14" t="s">
        <v>39</v>
      </c>
      <c r="P118" s="10" t="s">
        <v>20</v>
      </c>
      <c r="Q118" s="10"/>
    </row>
    <row r="119" spans="1:17" x14ac:dyDescent="0.25">
      <c r="A119" s="17">
        <f t="shared" si="4"/>
        <v>118</v>
      </c>
      <c r="B119" s="18">
        <v>42953</v>
      </c>
      <c r="C119" s="18" t="str">
        <f t="shared" si="5"/>
        <v>Sunday</v>
      </c>
      <c r="D119" s="10" t="str">
        <f t="shared" si="6"/>
        <v>Different</v>
      </c>
      <c r="E119" s="11">
        <v>33.020000000000003</v>
      </c>
      <c r="F119" s="11">
        <v>6</v>
      </c>
      <c r="G119" s="12">
        <f t="shared" si="7"/>
        <v>0.18170805572380375</v>
      </c>
      <c r="H119" s="11">
        <v>5</v>
      </c>
      <c r="I119" s="13">
        <v>0.72638888888888886</v>
      </c>
      <c r="J119" s="13">
        <v>0.74652777777777779</v>
      </c>
      <c r="K119" s="44">
        <f>Table3[[#This Row],[Delivery Time]]-Table3[[#This Row],[Order Time]]</f>
        <v>2.0138888888888928E-2</v>
      </c>
      <c r="L119" s="43">
        <v>29.000000000000004</v>
      </c>
      <c r="M119" s="10" t="s">
        <v>0</v>
      </c>
      <c r="N119" s="14"/>
      <c r="O119" s="14" t="s">
        <v>39</v>
      </c>
      <c r="P119" s="10" t="s">
        <v>20</v>
      </c>
      <c r="Q119" s="10"/>
    </row>
    <row r="120" spans="1:17" x14ac:dyDescent="0.25">
      <c r="A120" s="17">
        <f t="shared" si="4"/>
        <v>119</v>
      </c>
      <c r="B120" s="18">
        <v>42953</v>
      </c>
      <c r="C120" s="18" t="str">
        <f t="shared" si="5"/>
        <v>Sunday</v>
      </c>
      <c r="D120" s="10" t="str">
        <f t="shared" si="6"/>
        <v>Same</v>
      </c>
      <c r="E120" s="11">
        <v>35.18</v>
      </c>
      <c r="F120" s="11">
        <v>5</v>
      </c>
      <c r="G120" s="12">
        <f t="shared" si="7"/>
        <v>0.14212620807276863</v>
      </c>
      <c r="H120" s="11">
        <v>1.5</v>
      </c>
      <c r="I120" s="13">
        <v>0.7597222222222223</v>
      </c>
      <c r="J120" s="13">
        <v>0.78125</v>
      </c>
      <c r="K120" s="44">
        <f>Table3[[#This Row],[Delivery Time]]-Table3[[#This Row],[Order Time]]</f>
        <v>2.1527777777777701E-2</v>
      </c>
      <c r="L120" s="43">
        <v>31.000000000000004</v>
      </c>
      <c r="M120" s="10" t="s">
        <v>0</v>
      </c>
      <c r="N120" s="14"/>
      <c r="O120" s="14" t="s">
        <v>39</v>
      </c>
      <c r="P120" s="10" t="s">
        <v>20</v>
      </c>
      <c r="Q120" s="10"/>
    </row>
    <row r="121" spans="1:17" x14ac:dyDescent="0.25">
      <c r="A121" s="17">
        <f t="shared" si="4"/>
        <v>120</v>
      </c>
      <c r="B121" s="18">
        <v>42953</v>
      </c>
      <c r="C121" s="18" t="str">
        <f t="shared" si="5"/>
        <v>Sunday</v>
      </c>
      <c r="D121" s="10" t="str">
        <f t="shared" si="6"/>
        <v>Same</v>
      </c>
      <c r="E121" s="11">
        <v>34.64</v>
      </c>
      <c r="F121" s="11">
        <v>4</v>
      </c>
      <c r="G121" s="12">
        <f t="shared" si="7"/>
        <v>0.11547344110854503</v>
      </c>
      <c r="H121" s="11">
        <v>1.5</v>
      </c>
      <c r="I121" s="13">
        <v>0.76250000000000007</v>
      </c>
      <c r="J121" s="13">
        <v>0.78472222222222221</v>
      </c>
      <c r="K121" s="44">
        <f>Table3[[#This Row],[Delivery Time]]-Table3[[#This Row],[Order Time]]</f>
        <v>2.2222222222222143E-2</v>
      </c>
      <c r="L121" s="43">
        <v>32</v>
      </c>
      <c r="M121" s="10" t="s">
        <v>0</v>
      </c>
      <c r="N121" s="14"/>
      <c r="O121" s="14" t="s">
        <v>39</v>
      </c>
      <c r="P121" s="10" t="s">
        <v>20</v>
      </c>
      <c r="Q121" s="10"/>
    </row>
    <row r="122" spans="1:17" x14ac:dyDescent="0.25">
      <c r="A122" s="17">
        <f t="shared" si="4"/>
        <v>121</v>
      </c>
      <c r="B122" s="18">
        <v>42953</v>
      </c>
      <c r="C122" s="18" t="str">
        <f t="shared" si="5"/>
        <v>Sunday</v>
      </c>
      <c r="D122" s="10" t="str">
        <f t="shared" si="6"/>
        <v>Same</v>
      </c>
      <c r="E122" s="11">
        <v>60.02</v>
      </c>
      <c r="F122" s="11">
        <v>6</v>
      </c>
      <c r="G122" s="12">
        <f t="shared" si="7"/>
        <v>9.9966677774075308E-2</v>
      </c>
      <c r="H122" s="11">
        <v>1.5</v>
      </c>
      <c r="I122" s="13">
        <v>0.76041666666666663</v>
      </c>
      <c r="J122" s="13">
        <v>0.79652777777777783</v>
      </c>
      <c r="K122" s="44">
        <f>Table3[[#This Row],[Delivery Time]]-Table3[[#This Row],[Order Time]]</f>
        <v>3.6111111111111205E-2</v>
      </c>
      <c r="L122" s="43">
        <v>52</v>
      </c>
      <c r="M122" s="10" t="s">
        <v>0</v>
      </c>
      <c r="N122" s="14"/>
      <c r="O122" s="14" t="s">
        <v>41</v>
      </c>
      <c r="P122" s="10" t="s">
        <v>20</v>
      </c>
      <c r="Q122" s="10"/>
    </row>
    <row r="123" spans="1:17" x14ac:dyDescent="0.25">
      <c r="A123" s="17">
        <f t="shared" si="4"/>
        <v>122</v>
      </c>
      <c r="B123" s="18">
        <v>42953</v>
      </c>
      <c r="C123" s="18" t="str">
        <f t="shared" si="5"/>
        <v>Sunday</v>
      </c>
      <c r="D123" s="10" t="str">
        <f t="shared" si="6"/>
        <v>Same</v>
      </c>
      <c r="E123" s="11">
        <v>47.31</v>
      </c>
      <c r="F123" s="11">
        <v>10</v>
      </c>
      <c r="G123" s="12">
        <f t="shared" si="7"/>
        <v>0.21137180300147959</v>
      </c>
      <c r="H123" s="11">
        <v>1.5</v>
      </c>
      <c r="I123" s="13">
        <v>0.80208333333333337</v>
      </c>
      <c r="J123" s="13">
        <v>0.81736111111111109</v>
      </c>
      <c r="K123" s="44">
        <f>Table3[[#This Row],[Delivery Time]]-Table3[[#This Row],[Order Time]]</f>
        <v>1.5277777777777724E-2</v>
      </c>
      <c r="L123" s="43">
        <v>22</v>
      </c>
      <c r="M123" s="10" t="s">
        <v>0</v>
      </c>
      <c r="N123" s="14"/>
      <c r="O123" s="14" t="s">
        <v>39</v>
      </c>
      <c r="P123" s="10" t="s">
        <v>20</v>
      </c>
      <c r="Q123" s="10"/>
    </row>
    <row r="124" spans="1:17" x14ac:dyDescent="0.25">
      <c r="A124" s="17">
        <f t="shared" si="4"/>
        <v>123</v>
      </c>
      <c r="B124" s="18">
        <v>42953</v>
      </c>
      <c r="C124" s="18" t="str">
        <f t="shared" si="5"/>
        <v>Sunday</v>
      </c>
      <c r="D124" s="10" t="str">
        <f t="shared" si="6"/>
        <v>Same</v>
      </c>
      <c r="E124" s="11">
        <v>17</v>
      </c>
      <c r="F124" s="11">
        <v>3</v>
      </c>
      <c r="G124" s="12">
        <f t="shared" si="7"/>
        <v>0.17647058823529413</v>
      </c>
      <c r="H124" s="11">
        <v>1.5</v>
      </c>
      <c r="I124" s="13">
        <v>0.8354166666666667</v>
      </c>
      <c r="J124" s="13">
        <v>0.86041666666666661</v>
      </c>
      <c r="K124" s="44">
        <f>Table3[[#This Row],[Delivery Time]]-Table3[[#This Row],[Order Time]]</f>
        <v>2.4999999999999911E-2</v>
      </c>
      <c r="L124" s="43">
        <v>36</v>
      </c>
      <c r="M124" s="10" t="s">
        <v>12</v>
      </c>
      <c r="N124" s="14"/>
      <c r="O124" s="14" t="s">
        <v>41</v>
      </c>
      <c r="P124" s="10" t="s">
        <v>20</v>
      </c>
      <c r="Q124" s="10"/>
    </row>
    <row r="125" spans="1:17" x14ac:dyDescent="0.25">
      <c r="A125" s="17">
        <f t="shared" si="4"/>
        <v>124</v>
      </c>
      <c r="B125" s="18">
        <v>42953</v>
      </c>
      <c r="C125" s="18" t="str">
        <f t="shared" si="5"/>
        <v>Sunday</v>
      </c>
      <c r="D125" s="10" t="str">
        <f t="shared" si="6"/>
        <v>Same</v>
      </c>
      <c r="E125" s="11">
        <v>16.239999999999998</v>
      </c>
      <c r="F125" s="11">
        <v>0.76</v>
      </c>
      <c r="G125" s="12">
        <f t="shared" si="7"/>
        <v>4.6798029556650252E-2</v>
      </c>
      <c r="H125" s="11">
        <v>1.5</v>
      </c>
      <c r="I125" s="13">
        <v>0.85902777777777783</v>
      </c>
      <c r="J125" s="13">
        <v>0.88402777777777775</v>
      </c>
      <c r="K125" s="44">
        <f>Table3[[#This Row],[Delivery Time]]-Table3[[#This Row],[Order Time]]</f>
        <v>2.4999999999999911E-2</v>
      </c>
      <c r="L125" s="43">
        <v>36</v>
      </c>
      <c r="M125" s="10" t="s">
        <v>11</v>
      </c>
      <c r="N125" s="14"/>
      <c r="O125" s="14" t="s">
        <v>39</v>
      </c>
      <c r="P125" s="10" t="s">
        <v>20</v>
      </c>
      <c r="Q125" s="10"/>
    </row>
    <row r="126" spans="1:17" x14ac:dyDescent="0.25">
      <c r="A126" s="17">
        <f t="shared" si="4"/>
        <v>125</v>
      </c>
      <c r="B126" s="18">
        <v>42953</v>
      </c>
      <c r="C126" s="18" t="str">
        <f t="shared" si="5"/>
        <v>Sunday</v>
      </c>
      <c r="D126" s="10" t="str">
        <f t="shared" si="6"/>
        <v>Same</v>
      </c>
      <c r="E126" s="11">
        <v>33.72</v>
      </c>
      <c r="F126" s="11">
        <v>6.28</v>
      </c>
      <c r="G126" s="12">
        <f t="shared" si="7"/>
        <v>0.18623962040332148</v>
      </c>
      <c r="H126" s="11">
        <v>1.5</v>
      </c>
      <c r="I126" s="13">
        <v>0.87152777777777779</v>
      </c>
      <c r="J126" s="13">
        <v>0.89930555555555547</v>
      </c>
      <c r="K126" s="44">
        <f>Table3[[#This Row],[Delivery Time]]-Table3[[#This Row],[Order Time]]</f>
        <v>2.7777777777777679E-2</v>
      </c>
      <c r="L126" s="43">
        <v>40</v>
      </c>
      <c r="M126" s="10" t="s">
        <v>11</v>
      </c>
      <c r="N126" s="14"/>
      <c r="O126" s="14" t="s">
        <v>39</v>
      </c>
      <c r="P126" s="10" t="s">
        <v>20</v>
      </c>
      <c r="Q126" s="10"/>
    </row>
    <row r="127" spans="1:17" x14ac:dyDescent="0.25">
      <c r="A127" s="17">
        <f t="shared" si="4"/>
        <v>126</v>
      </c>
      <c r="B127" s="18">
        <v>42954</v>
      </c>
      <c r="C127" s="18" t="str">
        <f t="shared" si="5"/>
        <v>Monday</v>
      </c>
      <c r="D127" s="10" t="str">
        <f t="shared" si="6"/>
        <v>Different</v>
      </c>
      <c r="E127" s="11">
        <v>20.78</v>
      </c>
      <c r="F127" s="11">
        <v>4.22</v>
      </c>
      <c r="G127" s="12">
        <f t="shared" si="7"/>
        <v>0.20307988450433107</v>
      </c>
      <c r="H127" s="11">
        <v>5</v>
      </c>
      <c r="I127" s="13">
        <v>0.71944444444444444</v>
      </c>
      <c r="J127" s="13">
        <v>0.7416666666666667</v>
      </c>
      <c r="K127" s="44">
        <f>Table3[[#This Row],[Delivery Time]]-Table3[[#This Row],[Order Time]]</f>
        <v>2.2222222222222254E-2</v>
      </c>
      <c r="L127" s="43">
        <v>32</v>
      </c>
      <c r="M127" s="10" t="s">
        <v>0</v>
      </c>
      <c r="N127" s="14"/>
      <c r="O127" s="14" t="s">
        <v>39</v>
      </c>
      <c r="P127" s="10" t="s">
        <v>20</v>
      </c>
      <c r="Q127" s="10"/>
    </row>
    <row r="128" spans="1:17" x14ac:dyDescent="0.25">
      <c r="A128" s="17">
        <f t="shared" si="4"/>
        <v>127</v>
      </c>
      <c r="B128" s="18">
        <v>42954</v>
      </c>
      <c r="C128" s="18" t="str">
        <f t="shared" si="5"/>
        <v>Monday</v>
      </c>
      <c r="D128" s="10" t="str">
        <f t="shared" si="6"/>
        <v>Same</v>
      </c>
      <c r="E128" s="11">
        <v>35.130000000000003</v>
      </c>
      <c r="F128" s="11">
        <v>7</v>
      </c>
      <c r="G128" s="12">
        <f t="shared" si="7"/>
        <v>0.19925989183034443</v>
      </c>
      <c r="H128" s="11">
        <v>1.5</v>
      </c>
      <c r="I128" s="13">
        <v>0.72361111111111109</v>
      </c>
      <c r="J128" s="13">
        <v>0.75069444444444444</v>
      </c>
      <c r="K128" s="44">
        <f>Table3[[#This Row],[Delivery Time]]-Table3[[#This Row],[Order Time]]</f>
        <v>2.7083333333333348E-2</v>
      </c>
      <c r="L128" s="43">
        <v>39</v>
      </c>
      <c r="M128" s="10" t="s">
        <v>0</v>
      </c>
      <c r="N128" s="14"/>
      <c r="O128" s="14" t="s">
        <v>39</v>
      </c>
      <c r="P128" s="10" t="s">
        <v>20</v>
      </c>
      <c r="Q128" s="10"/>
    </row>
    <row r="129" spans="1:17" x14ac:dyDescent="0.25">
      <c r="A129" s="17">
        <f t="shared" si="4"/>
        <v>128</v>
      </c>
      <c r="B129" s="18">
        <v>42954</v>
      </c>
      <c r="C129" s="18" t="str">
        <f t="shared" si="5"/>
        <v>Monday</v>
      </c>
      <c r="D129" s="10" t="str">
        <f t="shared" si="6"/>
        <v>Same</v>
      </c>
      <c r="E129" s="11">
        <v>24.9</v>
      </c>
      <c r="F129" s="11">
        <v>5</v>
      </c>
      <c r="G129" s="12">
        <f t="shared" si="7"/>
        <v>0.20080321285140562</v>
      </c>
      <c r="H129" s="11">
        <v>1.5</v>
      </c>
      <c r="I129" s="13">
        <v>0.77013888888888893</v>
      </c>
      <c r="J129" s="13">
        <v>0.78541666666666676</v>
      </c>
      <c r="K129" s="44">
        <f>Table3[[#This Row],[Delivery Time]]-Table3[[#This Row],[Order Time]]</f>
        <v>1.5277777777777835E-2</v>
      </c>
      <c r="L129" s="43">
        <v>22</v>
      </c>
      <c r="M129" s="10" t="s">
        <v>0</v>
      </c>
      <c r="N129" s="14"/>
      <c r="O129" s="14" t="s">
        <v>39</v>
      </c>
      <c r="P129" s="10" t="s">
        <v>20</v>
      </c>
      <c r="Q129" s="10"/>
    </row>
    <row r="130" spans="1:17" x14ac:dyDescent="0.25">
      <c r="A130" s="17">
        <f t="shared" si="4"/>
        <v>129</v>
      </c>
      <c r="B130" s="18">
        <v>42954</v>
      </c>
      <c r="C130" s="18" t="str">
        <f t="shared" si="5"/>
        <v>Monday</v>
      </c>
      <c r="D130" s="10" t="str">
        <f t="shared" si="6"/>
        <v>Same</v>
      </c>
      <c r="E130" s="11">
        <v>31.01</v>
      </c>
      <c r="F130" s="11">
        <v>1.99</v>
      </c>
      <c r="G130" s="12">
        <f t="shared" si="7"/>
        <v>6.417284746855853E-2</v>
      </c>
      <c r="H130" s="11">
        <v>1.5</v>
      </c>
      <c r="I130" s="13">
        <v>0.78611111111111109</v>
      </c>
      <c r="J130" s="13">
        <v>0.80555555555555547</v>
      </c>
      <c r="K130" s="44">
        <f>Table3[[#This Row],[Delivery Time]]-Table3[[#This Row],[Order Time]]</f>
        <v>1.9444444444444375E-2</v>
      </c>
      <c r="L130" s="43">
        <v>28</v>
      </c>
      <c r="M130" s="10" t="s">
        <v>0</v>
      </c>
      <c r="N130" s="14"/>
      <c r="O130" s="14" t="s">
        <v>39</v>
      </c>
      <c r="P130" s="10" t="s">
        <v>20</v>
      </c>
      <c r="Q130" s="10"/>
    </row>
    <row r="131" spans="1:17" x14ac:dyDescent="0.25">
      <c r="A131" s="17">
        <f t="shared" si="4"/>
        <v>130</v>
      </c>
      <c r="B131" s="18">
        <v>42954</v>
      </c>
      <c r="C131" s="18" t="str">
        <f t="shared" si="5"/>
        <v>Monday</v>
      </c>
      <c r="D131" s="10" t="str">
        <f t="shared" si="6"/>
        <v>Same</v>
      </c>
      <c r="E131" s="11">
        <v>122.27</v>
      </c>
      <c r="F131" s="11">
        <v>20</v>
      </c>
      <c r="G131" s="12">
        <f t="shared" si="7"/>
        <v>0.16357242168970312</v>
      </c>
      <c r="H131" s="11">
        <v>1.5</v>
      </c>
      <c r="I131" s="13">
        <v>0.80694444444444446</v>
      </c>
      <c r="J131" s="13">
        <v>0.82916666666666661</v>
      </c>
      <c r="K131" s="44">
        <f>Table3[[#This Row],[Delivery Time]]-Table3[[#This Row],[Order Time]]</f>
        <v>2.2222222222222143E-2</v>
      </c>
      <c r="L131" s="43">
        <v>32</v>
      </c>
      <c r="M131" s="10" t="s">
        <v>11</v>
      </c>
      <c r="N131" s="14"/>
      <c r="O131" s="14" t="s">
        <v>39</v>
      </c>
      <c r="P131" s="10" t="s">
        <v>20</v>
      </c>
      <c r="Q131" s="10"/>
    </row>
    <row r="132" spans="1:17" x14ac:dyDescent="0.25">
      <c r="A132" s="17">
        <f t="shared" si="4"/>
        <v>131</v>
      </c>
      <c r="B132" s="18">
        <v>42954</v>
      </c>
      <c r="C132" s="18" t="str">
        <f t="shared" si="5"/>
        <v>Monday</v>
      </c>
      <c r="D132" s="10" t="str">
        <f t="shared" si="6"/>
        <v>Same</v>
      </c>
      <c r="E132" s="11">
        <v>25.98</v>
      </c>
      <c r="F132" s="11">
        <v>9</v>
      </c>
      <c r="G132" s="12">
        <f t="shared" si="7"/>
        <v>0.3464203233256351</v>
      </c>
      <c r="H132" s="11">
        <v>1.5</v>
      </c>
      <c r="I132" s="13">
        <v>0.84791666666666676</v>
      </c>
      <c r="J132" s="13">
        <v>0.86944444444444446</v>
      </c>
      <c r="K132" s="44">
        <f>Table3[[#This Row],[Delivery Time]]-Table3[[#This Row],[Order Time]]</f>
        <v>2.1527777777777701E-2</v>
      </c>
      <c r="L132" s="43">
        <v>31.000000000000004</v>
      </c>
      <c r="M132" s="10" t="s">
        <v>0</v>
      </c>
      <c r="N132" s="14"/>
      <c r="O132" s="14" t="s">
        <v>40</v>
      </c>
      <c r="P132" s="10" t="s">
        <v>20</v>
      </c>
      <c r="Q132" s="10"/>
    </row>
    <row r="133" spans="1:17" x14ac:dyDescent="0.25">
      <c r="A133" s="17">
        <f t="shared" si="4"/>
        <v>132</v>
      </c>
      <c r="B133" s="18">
        <v>42954</v>
      </c>
      <c r="C133" s="18" t="str">
        <f t="shared" si="5"/>
        <v>Monday</v>
      </c>
      <c r="D133" s="10" t="str">
        <f t="shared" si="6"/>
        <v>Same</v>
      </c>
      <c r="E133" s="11">
        <v>28.9</v>
      </c>
      <c r="F133" s="11">
        <v>5</v>
      </c>
      <c r="G133" s="12">
        <f t="shared" si="7"/>
        <v>0.17301038062283738</v>
      </c>
      <c r="H133" s="11">
        <v>1.5</v>
      </c>
      <c r="I133" s="13">
        <v>0.85138888888888886</v>
      </c>
      <c r="J133" s="13">
        <v>0.87361111111111101</v>
      </c>
      <c r="K133" s="44">
        <f>Table3[[#This Row],[Delivery Time]]-Table3[[#This Row],[Order Time]]</f>
        <v>2.2222222222222143E-2</v>
      </c>
      <c r="L133" s="43">
        <v>32</v>
      </c>
      <c r="M133" s="10" t="s">
        <v>0</v>
      </c>
      <c r="N133" s="14"/>
      <c r="O133" s="14" t="s">
        <v>40</v>
      </c>
      <c r="P133" s="10" t="s">
        <v>20</v>
      </c>
      <c r="Q133" s="10"/>
    </row>
    <row r="134" spans="1:17" x14ac:dyDescent="0.25">
      <c r="A134" s="17">
        <f t="shared" ref="A134:A197" si="8">ROW(A133)</f>
        <v>133</v>
      </c>
      <c r="B134" s="18">
        <v>42954</v>
      </c>
      <c r="C134" s="18" t="str">
        <f t="shared" ref="C134:C197" si="9">TEXT(B134,"dddd")</f>
        <v>Monday</v>
      </c>
      <c r="D134" s="10" t="str">
        <f t="shared" ref="D134:D197" si="10">IF(B133=B134, "Same", "Different")</f>
        <v>Same</v>
      </c>
      <c r="E134" s="11">
        <v>30.8</v>
      </c>
      <c r="F134" s="11">
        <v>6</v>
      </c>
      <c r="G134" s="12">
        <f t="shared" ref="G134:G197" si="11">F134/E134</f>
        <v>0.19480519480519481</v>
      </c>
      <c r="H134" s="11">
        <v>1.5</v>
      </c>
      <c r="I134" s="13">
        <v>0.85138888888888886</v>
      </c>
      <c r="J134" s="13">
        <v>0.88194444444444453</v>
      </c>
      <c r="K134" s="44">
        <f>Table3[[#This Row],[Delivery Time]]-Table3[[#This Row],[Order Time]]</f>
        <v>3.0555555555555669E-2</v>
      </c>
      <c r="L134" s="43">
        <v>44</v>
      </c>
      <c r="M134" s="10" t="s">
        <v>0</v>
      </c>
      <c r="N134" s="14"/>
      <c r="O134" s="14" t="s">
        <v>39</v>
      </c>
      <c r="P134" s="10" t="s">
        <v>20</v>
      </c>
      <c r="Q134" s="10"/>
    </row>
    <row r="135" spans="1:17" x14ac:dyDescent="0.25">
      <c r="A135" s="17">
        <f t="shared" si="8"/>
        <v>134</v>
      </c>
      <c r="B135" s="18">
        <v>42954</v>
      </c>
      <c r="C135" s="18" t="str">
        <f t="shared" si="9"/>
        <v>Monday</v>
      </c>
      <c r="D135" s="10" t="str">
        <f t="shared" si="10"/>
        <v>Same</v>
      </c>
      <c r="E135" s="11">
        <v>35.18</v>
      </c>
      <c r="F135" s="11">
        <v>6</v>
      </c>
      <c r="G135" s="12">
        <f t="shared" si="11"/>
        <v>0.17055144968732233</v>
      </c>
      <c r="H135" s="11">
        <v>1.5</v>
      </c>
      <c r="I135" s="13">
        <v>0.91111111111111109</v>
      </c>
      <c r="J135" s="13">
        <v>0.92638888888888893</v>
      </c>
      <c r="K135" s="44">
        <f>Table3[[#This Row],[Delivery Time]]-Table3[[#This Row],[Order Time]]</f>
        <v>1.5277777777777835E-2</v>
      </c>
      <c r="L135" s="43">
        <v>22</v>
      </c>
      <c r="M135" s="10" t="s">
        <v>11</v>
      </c>
      <c r="N135" s="14"/>
      <c r="O135" s="14" t="s">
        <v>41</v>
      </c>
      <c r="P135" s="10" t="s">
        <v>20</v>
      </c>
      <c r="Q135" s="10"/>
    </row>
    <row r="136" spans="1:17" x14ac:dyDescent="0.25">
      <c r="A136" s="17">
        <f t="shared" si="8"/>
        <v>135</v>
      </c>
      <c r="B136" s="18">
        <v>42956</v>
      </c>
      <c r="C136" s="18" t="str">
        <f t="shared" si="9"/>
        <v>Wednesday</v>
      </c>
      <c r="D136" s="10" t="str">
        <f t="shared" si="10"/>
        <v>Different</v>
      </c>
      <c r="E136" s="11">
        <v>18.89</v>
      </c>
      <c r="F136" s="11">
        <v>4.1100000000000003</v>
      </c>
      <c r="G136" s="12">
        <f t="shared" si="11"/>
        <v>0.21757543673901536</v>
      </c>
      <c r="H136" s="11">
        <v>1.5</v>
      </c>
      <c r="I136" s="13">
        <v>0.72222222222222221</v>
      </c>
      <c r="J136" s="13">
        <v>0.7402777777777777</v>
      </c>
      <c r="K136" s="44">
        <f>Table3[[#This Row],[Delivery Time]]-Table3[[#This Row],[Order Time]]</f>
        <v>1.8055555555555491E-2</v>
      </c>
      <c r="L136" s="43">
        <v>26</v>
      </c>
      <c r="M136" s="10" t="s">
        <v>0</v>
      </c>
      <c r="N136" s="14"/>
      <c r="O136" s="14" t="s">
        <v>39</v>
      </c>
      <c r="P136" s="10" t="s">
        <v>20</v>
      </c>
      <c r="Q136" s="10"/>
    </row>
    <row r="137" spans="1:17" x14ac:dyDescent="0.25">
      <c r="A137" s="17">
        <f t="shared" si="8"/>
        <v>136</v>
      </c>
      <c r="B137" s="18">
        <v>42956</v>
      </c>
      <c r="C137" s="18" t="str">
        <f t="shared" si="9"/>
        <v>Wednesday</v>
      </c>
      <c r="D137" s="10" t="str">
        <f t="shared" si="10"/>
        <v>Same</v>
      </c>
      <c r="E137" s="11">
        <v>52.18</v>
      </c>
      <c r="F137" s="11">
        <v>5</v>
      </c>
      <c r="G137" s="12">
        <f t="shared" si="11"/>
        <v>9.5822154082023769E-2</v>
      </c>
      <c r="H137" s="11">
        <v>1.5</v>
      </c>
      <c r="I137" s="13">
        <v>0.74583333333333324</v>
      </c>
      <c r="J137" s="13">
        <v>0.77569444444444446</v>
      </c>
      <c r="K137" s="44">
        <f>Table3[[#This Row],[Delivery Time]]-Table3[[#This Row],[Order Time]]</f>
        <v>2.9861111111111227E-2</v>
      </c>
      <c r="L137" s="43">
        <v>43</v>
      </c>
      <c r="M137" s="10" t="s">
        <v>0</v>
      </c>
      <c r="N137" s="14"/>
      <c r="O137" s="14" t="s">
        <v>39</v>
      </c>
      <c r="P137" s="10" t="s">
        <v>20</v>
      </c>
      <c r="Q137" s="10"/>
    </row>
    <row r="138" spans="1:17" x14ac:dyDescent="0.25">
      <c r="A138" s="17">
        <f t="shared" si="8"/>
        <v>137</v>
      </c>
      <c r="B138" s="18">
        <v>42956</v>
      </c>
      <c r="C138" s="18" t="str">
        <f t="shared" si="9"/>
        <v>Wednesday</v>
      </c>
      <c r="D138" s="10" t="str">
        <f t="shared" si="10"/>
        <v>Same</v>
      </c>
      <c r="E138" s="11">
        <v>42.98</v>
      </c>
      <c r="F138" s="11">
        <v>6</v>
      </c>
      <c r="G138" s="12">
        <f t="shared" si="11"/>
        <v>0.13959981386691486</v>
      </c>
      <c r="H138" s="11">
        <v>1.5</v>
      </c>
      <c r="I138" s="13">
        <v>0.75416666666666676</v>
      </c>
      <c r="J138" s="13">
        <v>0.77916666666666667</v>
      </c>
      <c r="K138" s="44">
        <f>Table3[[#This Row],[Delivery Time]]-Table3[[#This Row],[Order Time]]</f>
        <v>2.4999999999999911E-2</v>
      </c>
      <c r="L138" s="43">
        <v>36</v>
      </c>
      <c r="M138" s="10" t="s">
        <v>0</v>
      </c>
      <c r="N138" s="14"/>
      <c r="O138" s="14" t="s">
        <v>39</v>
      </c>
      <c r="P138" s="10" t="s">
        <v>20</v>
      </c>
      <c r="Q138" s="10"/>
    </row>
    <row r="139" spans="1:17" x14ac:dyDescent="0.25">
      <c r="A139" s="17">
        <f t="shared" si="8"/>
        <v>138</v>
      </c>
      <c r="B139" s="18">
        <v>42956</v>
      </c>
      <c r="C139" s="18" t="str">
        <f t="shared" si="9"/>
        <v>Wednesday</v>
      </c>
      <c r="D139" s="10" t="str">
        <f t="shared" si="10"/>
        <v>Same</v>
      </c>
      <c r="E139" s="11">
        <v>45.68</v>
      </c>
      <c r="F139" s="11">
        <v>5</v>
      </c>
      <c r="G139" s="12">
        <f t="shared" si="11"/>
        <v>0.10945709281961472</v>
      </c>
      <c r="H139" s="11">
        <v>1.5</v>
      </c>
      <c r="I139" s="13">
        <v>0.75486111111111109</v>
      </c>
      <c r="J139" s="13">
        <v>0.78541666666666676</v>
      </c>
      <c r="K139" s="44">
        <f>Table3[[#This Row],[Delivery Time]]-Table3[[#This Row],[Order Time]]</f>
        <v>3.0555555555555669E-2</v>
      </c>
      <c r="L139" s="43">
        <v>44</v>
      </c>
      <c r="M139" s="10" t="s">
        <v>0</v>
      </c>
      <c r="N139" s="14"/>
      <c r="O139" s="14" t="s">
        <v>39</v>
      </c>
      <c r="P139" s="10" t="s">
        <v>20</v>
      </c>
      <c r="Q139" s="10"/>
    </row>
    <row r="140" spans="1:17" x14ac:dyDescent="0.25">
      <c r="A140" s="17">
        <f t="shared" si="8"/>
        <v>139</v>
      </c>
      <c r="B140" s="18">
        <v>42956</v>
      </c>
      <c r="C140" s="18" t="str">
        <f t="shared" si="9"/>
        <v>Wednesday</v>
      </c>
      <c r="D140" s="10" t="str">
        <f t="shared" si="10"/>
        <v>Same</v>
      </c>
      <c r="E140" s="11">
        <v>20.57</v>
      </c>
      <c r="F140" s="11">
        <v>8</v>
      </c>
      <c r="G140" s="12">
        <f t="shared" si="11"/>
        <v>0.38891589693728729</v>
      </c>
      <c r="H140" s="11">
        <v>5</v>
      </c>
      <c r="I140" s="13">
        <v>0.7909722222222223</v>
      </c>
      <c r="J140" s="13">
        <v>0.81597222222222221</v>
      </c>
      <c r="K140" s="44">
        <f>Table3[[#This Row],[Delivery Time]]-Table3[[#This Row],[Order Time]]</f>
        <v>2.4999999999999911E-2</v>
      </c>
      <c r="L140" s="43">
        <v>36</v>
      </c>
      <c r="M140" s="10" t="s">
        <v>36</v>
      </c>
      <c r="N140" s="14"/>
      <c r="O140" s="14" t="s">
        <v>39</v>
      </c>
      <c r="P140" s="10" t="s">
        <v>20</v>
      </c>
      <c r="Q140" s="10"/>
    </row>
    <row r="141" spans="1:17" x14ac:dyDescent="0.25">
      <c r="A141" s="17">
        <f t="shared" si="8"/>
        <v>140</v>
      </c>
      <c r="B141" s="18">
        <v>42956</v>
      </c>
      <c r="C141" s="18" t="str">
        <f t="shared" si="9"/>
        <v>Wednesday</v>
      </c>
      <c r="D141" s="10" t="str">
        <f t="shared" si="10"/>
        <v>Same</v>
      </c>
      <c r="E141" s="11">
        <v>28.69</v>
      </c>
      <c r="F141" s="11">
        <v>21.31</v>
      </c>
      <c r="G141" s="12">
        <f t="shared" si="11"/>
        <v>0.74276751481352377</v>
      </c>
      <c r="H141" s="11">
        <v>1.5</v>
      </c>
      <c r="I141" s="13">
        <v>0.84027777777777779</v>
      </c>
      <c r="J141" s="13">
        <v>0.85416666666666663</v>
      </c>
      <c r="K141" s="44">
        <f>Table3[[#This Row],[Delivery Time]]-Table3[[#This Row],[Order Time]]</f>
        <v>1.388888888888884E-2</v>
      </c>
      <c r="L141" s="43">
        <v>20</v>
      </c>
      <c r="M141" s="10" t="s">
        <v>0</v>
      </c>
      <c r="N141" s="14"/>
      <c r="O141" s="14" t="s">
        <v>39</v>
      </c>
      <c r="P141" s="10" t="s">
        <v>20</v>
      </c>
      <c r="Q141" s="10"/>
    </row>
    <row r="142" spans="1:17" x14ac:dyDescent="0.25">
      <c r="A142" s="17">
        <f t="shared" si="8"/>
        <v>141</v>
      </c>
      <c r="B142" s="18">
        <v>42958</v>
      </c>
      <c r="C142" s="18" t="str">
        <f t="shared" si="9"/>
        <v>Friday</v>
      </c>
      <c r="D142" s="10" t="str">
        <f t="shared" si="10"/>
        <v>Different</v>
      </c>
      <c r="E142" s="11">
        <v>58.46</v>
      </c>
      <c r="F142" s="11">
        <v>10</v>
      </c>
      <c r="G142" s="12">
        <f t="shared" si="11"/>
        <v>0.17105713308244955</v>
      </c>
      <c r="H142" s="11">
        <v>1.5</v>
      </c>
      <c r="I142" s="13">
        <v>0.71250000000000002</v>
      </c>
      <c r="J142" s="13">
        <v>0.73958333333333337</v>
      </c>
      <c r="K142" s="44">
        <f>Table3[[#This Row],[Delivery Time]]-Table3[[#This Row],[Order Time]]</f>
        <v>2.7083333333333348E-2</v>
      </c>
      <c r="L142" s="43">
        <v>39</v>
      </c>
      <c r="M142" s="10" t="s">
        <v>11</v>
      </c>
      <c r="N142" s="14"/>
      <c r="O142" s="14" t="s">
        <v>39</v>
      </c>
      <c r="P142" s="10" t="s">
        <v>20</v>
      </c>
      <c r="Q142" s="10"/>
    </row>
    <row r="143" spans="1:17" x14ac:dyDescent="0.25">
      <c r="A143" s="17">
        <f t="shared" si="8"/>
        <v>142</v>
      </c>
      <c r="B143" s="18">
        <v>42958</v>
      </c>
      <c r="C143" s="18" t="str">
        <f t="shared" si="9"/>
        <v>Friday</v>
      </c>
      <c r="D143" s="10" t="str">
        <f t="shared" si="10"/>
        <v>Same</v>
      </c>
      <c r="E143" s="11">
        <v>44.06</v>
      </c>
      <c r="F143" s="11">
        <v>7</v>
      </c>
      <c r="G143" s="12">
        <f t="shared" si="11"/>
        <v>0.15887426236949614</v>
      </c>
      <c r="H143" s="11">
        <v>1.5</v>
      </c>
      <c r="I143" s="13">
        <v>0.72013888888888899</v>
      </c>
      <c r="J143" s="13">
        <v>0.74791666666666667</v>
      </c>
      <c r="K143" s="44">
        <f>Table3[[#This Row],[Delivery Time]]-Table3[[#This Row],[Order Time]]</f>
        <v>2.7777777777777679E-2</v>
      </c>
      <c r="L143" s="43">
        <v>40</v>
      </c>
      <c r="M143" s="10" t="s">
        <v>11</v>
      </c>
      <c r="N143" s="14"/>
      <c r="O143" s="14" t="s">
        <v>39</v>
      </c>
      <c r="P143" s="10" t="s">
        <v>20</v>
      </c>
      <c r="Q143" s="10"/>
    </row>
    <row r="144" spans="1:17" x14ac:dyDescent="0.25">
      <c r="A144" s="17">
        <f t="shared" si="8"/>
        <v>143</v>
      </c>
      <c r="B144" s="18">
        <v>42958</v>
      </c>
      <c r="C144" s="18" t="str">
        <f t="shared" si="9"/>
        <v>Friday</v>
      </c>
      <c r="D144" s="10" t="str">
        <f t="shared" si="10"/>
        <v>Same</v>
      </c>
      <c r="E144" s="11">
        <v>43.73</v>
      </c>
      <c r="F144" s="11">
        <v>10</v>
      </c>
      <c r="G144" s="12">
        <f t="shared" si="11"/>
        <v>0.22867596615595703</v>
      </c>
      <c r="H144" s="11">
        <v>1.5</v>
      </c>
      <c r="I144" s="13">
        <v>0.76458333333333339</v>
      </c>
      <c r="J144" s="13">
        <v>0.78055555555555556</v>
      </c>
      <c r="K144" s="44">
        <f>Table3[[#This Row],[Delivery Time]]-Table3[[#This Row],[Order Time]]</f>
        <v>1.5972222222222165E-2</v>
      </c>
      <c r="L144" s="43">
        <v>23.000000000000004</v>
      </c>
      <c r="M144" s="10" t="s">
        <v>0</v>
      </c>
      <c r="N144" s="14"/>
      <c r="O144" s="14" t="s">
        <v>39</v>
      </c>
      <c r="P144" s="10" t="s">
        <v>20</v>
      </c>
      <c r="Q144" s="10"/>
    </row>
    <row r="145" spans="1:17" x14ac:dyDescent="0.25">
      <c r="A145" s="17">
        <f t="shared" si="8"/>
        <v>144</v>
      </c>
      <c r="B145" s="18">
        <v>42958</v>
      </c>
      <c r="C145" s="18" t="str">
        <f t="shared" si="9"/>
        <v>Friday</v>
      </c>
      <c r="D145" s="10" t="str">
        <f t="shared" si="10"/>
        <v>Same</v>
      </c>
      <c r="E145" s="11">
        <v>56.83</v>
      </c>
      <c r="F145" s="11">
        <v>10</v>
      </c>
      <c r="G145" s="12">
        <f t="shared" si="11"/>
        <v>0.17596339961288052</v>
      </c>
      <c r="H145" s="11">
        <v>1.5</v>
      </c>
      <c r="I145" s="13">
        <v>0.79652777777777783</v>
      </c>
      <c r="J145" s="13">
        <v>0.81736111111111109</v>
      </c>
      <c r="K145" s="44">
        <f>Table3[[#This Row],[Delivery Time]]-Table3[[#This Row],[Order Time]]</f>
        <v>2.0833333333333259E-2</v>
      </c>
      <c r="L145" s="43">
        <v>30</v>
      </c>
      <c r="M145" s="10" t="s">
        <v>0</v>
      </c>
      <c r="N145" s="14"/>
      <c r="O145" s="14" t="s">
        <v>39</v>
      </c>
      <c r="P145" s="10" t="s">
        <v>20</v>
      </c>
      <c r="Q145" s="10"/>
    </row>
    <row r="146" spans="1:17" x14ac:dyDescent="0.25">
      <c r="A146" s="17">
        <f t="shared" si="8"/>
        <v>145</v>
      </c>
      <c r="B146" s="18">
        <v>42958</v>
      </c>
      <c r="C146" s="18" t="str">
        <f t="shared" si="9"/>
        <v>Friday</v>
      </c>
      <c r="D146" s="10" t="str">
        <f t="shared" si="10"/>
        <v>Same</v>
      </c>
      <c r="E146" s="11">
        <v>22.41</v>
      </c>
      <c r="F146" s="11">
        <v>10</v>
      </c>
      <c r="G146" s="12">
        <f t="shared" si="11"/>
        <v>0.44622936189201251</v>
      </c>
      <c r="H146" s="11">
        <v>1.5</v>
      </c>
      <c r="I146" s="13">
        <v>0.83472222222222225</v>
      </c>
      <c r="J146" s="13">
        <v>0.85277777777777775</v>
      </c>
      <c r="K146" s="44">
        <f>Table3[[#This Row],[Delivery Time]]-Table3[[#This Row],[Order Time]]</f>
        <v>1.8055555555555491E-2</v>
      </c>
      <c r="L146" s="43">
        <v>26</v>
      </c>
      <c r="M146" s="10" t="s">
        <v>11</v>
      </c>
      <c r="N146" s="14"/>
      <c r="O146" s="14" t="s">
        <v>40</v>
      </c>
      <c r="P146" s="10" t="s">
        <v>20</v>
      </c>
      <c r="Q146" s="10"/>
    </row>
    <row r="147" spans="1:17" x14ac:dyDescent="0.25">
      <c r="A147" s="17">
        <f t="shared" si="8"/>
        <v>146</v>
      </c>
      <c r="B147" s="18">
        <v>42958</v>
      </c>
      <c r="C147" s="18" t="str">
        <f t="shared" si="9"/>
        <v>Friday</v>
      </c>
      <c r="D147" s="10" t="str">
        <f t="shared" si="10"/>
        <v>Same</v>
      </c>
      <c r="E147" s="11">
        <v>37.020000000000003</v>
      </c>
      <c r="F147" s="11">
        <v>8</v>
      </c>
      <c r="G147" s="12">
        <f t="shared" si="11"/>
        <v>0.21609940572663425</v>
      </c>
      <c r="H147" s="11">
        <v>5</v>
      </c>
      <c r="I147" s="13">
        <v>0.86458333333333337</v>
      </c>
      <c r="J147" s="13">
        <v>0.86458333333333337</v>
      </c>
      <c r="K147" s="44">
        <f>Table3[[#This Row],[Delivery Time]]-Table3[[#This Row],[Order Time]]</f>
        <v>0</v>
      </c>
      <c r="L147" s="43">
        <v>0</v>
      </c>
      <c r="M147" s="10" t="s">
        <v>11</v>
      </c>
      <c r="N147" s="14"/>
      <c r="O147" s="14" t="s">
        <v>39</v>
      </c>
      <c r="P147" s="10" t="s">
        <v>16</v>
      </c>
      <c r="Q147" s="10"/>
    </row>
    <row r="148" spans="1:17" x14ac:dyDescent="0.25">
      <c r="A148" s="17">
        <f t="shared" si="8"/>
        <v>147</v>
      </c>
      <c r="B148" s="18">
        <v>42959</v>
      </c>
      <c r="C148" s="18" t="str">
        <f t="shared" si="9"/>
        <v>Saturday</v>
      </c>
      <c r="D148" s="10" t="str">
        <f t="shared" si="10"/>
        <v>Different</v>
      </c>
      <c r="E148" s="11">
        <v>27.06</v>
      </c>
      <c r="F148" s="11">
        <v>4</v>
      </c>
      <c r="G148" s="12">
        <f t="shared" si="11"/>
        <v>0.14781966001478197</v>
      </c>
      <c r="H148" s="11">
        <v>1.5</v>
      </c>
      <c r="I148" s="13">
        <v>0.70763888888888893</v>
      </c>
      <c r="J148" s="13">
        <v>0.73333333333333339</v>
      </c>
      <c r="K148" s="44">
        <f>Table3[[#This Row],[Delivery Time]]-Table3[[#This Row],[Order Time]]</f>
        <v>2.5694444444444464E-2</v>
      </c>
      <c r="L148" s="43">
        <v>37</v>
      </c>
      <c r="M148" s="10" t="s">
        <v>0</v>
      </c>
      <c r="N148" s="14"/>
      <c r="O148" s="14" t="s">
        <v>41</v>
      </c>
      <c r="P148" s="10" t="s">
        <v>20</v>
      </c>
      <c r="Q148" s="10"/>
    </row>
    <row r="149" spans="1:17" x14ac:dyDescent="0.25">
      <c r="A149" s="17">
        <f t="shared" si="8"/>
        <v>148</v>
      </c>
      <c r="B149" s="18">
        <v>42959</v>
      </c>
      <c r="C149" s="18" t="str">
        <f t="shared" si="9"/>
        <v>Saturday</v>
      </c>
      <c r="D149" s="10" t="str">
        <f t="shared" si="10"/>
        <v>Same</v>
      </c>
      <c r="E149" s="11">
        <v>17.59</v>
      </c>
      <c r="F149" s="11">
        <v>5</v>
      </c>
      <c r="G149" s="12">
        <f t="shared" si="11"/>
        <v>0.28425241614553726</v>
      </c>
      <c r="H149" s="11">
        <v>1.5</v>
      </c>
      <c r="I149" s="13">
        <v>0.71527777777777779</v>
      </c>
      <c r="J149" s="13">
        <v>0.74305555555555547</v>
      </c>
      <c r="K149" s="44">
        <f>Table3[[#This Row],[Delivery Time]]-Table3[[#This Row],[Order Time]]</f>
        <v>2.7777777777777679E-2</v>
      </c>
      <c r="L149" s="43">
        <v>40</v>
      </c>
      <c r="M149" s="10" t="s">
        <v>0</v>
      </c>
      <c r="N149" s="14"/>
      <c r="O149" s="14" t="s">
        <v>41</v>
      </c>
      <c r="P149" s="10" t="s">
        <v>20</v>
      </c>
      <c r="Q149" s="10"/>
    </row>
    <row r="150" spans="1:17" x14ac:dyDescent="0.25">
      <c r="A150" s="17">
        <f t="shared" si="8"/>
        <v>149</v>
      </c>
      <c r="B150" s="18">
        <v>42959</v>
      </c>
      <c r="C150" s="18" t="str">
        <f t="shared" si="9"/>
        <v>Saturday</v>
      </c>
      <c r="D150" s="10" t="str">
        <f t="shared" si="10"/>
        <v>Same</v>
      </c>
      <c r="E150" s="11">
        <v>38.1</v>
      </c>
      <c r="F150" s="11">
        <v>5</v>
      </c>
      <c r="G150" s="12">
        <f t="shared" si="11"/>
        <v>0.13123359580052493</v>
      </c>
      <c r="H150" s="11">
        <v>1.5</v>
      </c>
      <c r="I150" s="13">
        <v>0.74236111111111114</v>
      </c>
      <c r="J150" s="13">
        <v>0.76388888888888884</v>
      </c>
      <c r="K150" s="44">
        <f>Table3[[#This Row],[Delivery Time]]-Table3[[#This Row],[Order Time]]</f>
        <v>2.1527777777777701E-2</v>
      </c>
      <c r="L150" s="43">
        <v>31.000000000000004</v>
      </c>
      <c r="M150" s="10" t="s">
        <v>11</v>
      </c>
      <c r="N150" s="14"/>
      <c r="O150" s="14" t="s">
        <v>39</v>
      </c>
      <c r="P150" s="10" t="s">
        <v>20</v>
      </c>
      <c r="Q150" s="10"/>
    </row>
    <row r="151" spans="1:17" x14ac:dyDescent="0.25">
      <c r="A151" s="17">
        <f t="shared" si="8"/>
        <v>150</v>
      </c>
      <c r="B151" s="18">
        <v>42959</v>
      </c>
      <c r="C151" s="18" t="str">
        <f t="shared" si="9"/>
        <v>Saturday</v>
      </c>
      <c r="D151" s="10" t="str">
        <f t="shared" si="10"/>
        <v>Same</v>
      </c>
      <c r="E151" s="11">
        <v>38.700000000000003</v>
      </c>
      <c r="F151" s="11">
        <v>4</v>
      </c>
      <c r="G151" s="12">
        <f t="shared" si="11"/>
        <v>0.10335917312661498</v>
      </c>
      <c r="H151" s="11">
        <v>1.5</v>
      </c>
      <c r="I151" s="13">
        <v>0.77083333333333337</v>
      </c>
      <c r="J151" s="13">
        <v>0.79513888888888884</v>
      </c>
      <c r="K151" s="44">
        <f>Table3[[#This Row],[Delivery Time]]-Table3[[#This Row],[Order Time]]</f>
        <v>2.4305555555555469E-2</v>
      </c>
      <c r="L151" s="43">
        <v>35</v>
      </c>
      <c r="M151" s="10" t="s">
        <v>11</v>
      </c>
      <c r="N151" s="14"/>
      <c r="O151" s="14" t="s">
        <v>39</v>
      </c>
      <c r="P151" s="10" t="s">
        <v>20</v>
      </c>
      <c r="Q151" s="10"/>
    </row>
    <row r="152" spans="1:17" x14ac:dyDescent="0.25">
      <c r="A152" s="17">
        <f t="shared" si="8"/>
        <v>151</v>
      </c>
      <c r="B152" s="18">
        <v>42959</v>
      </c>
      <c r="C152" s="18" t="str">
        <f t="shared" si="9"/>
        <v>Saturday</v>
      </c>
      <c r="D152" s="10" t="str">
        <f t="shared" si="10"/>
        <v>Same</v>
      </c>
      <c r="E152" s="11">
        <v>46.22</v>
      </c>
      <c r="F152" s="11">
        <v>3.78</v>
      </c>
      <c r="G152" s="12">
        <f t="shared" si="11"/>
        <v>8.1782778018173949E-2</v>
      </c>
      <c r="H152" s="11">
        <v>1.5</v>
      </c>
      <c r="I152" s="13">
        <v>0.80902777777777779</v>
      </c>
      <c r="J152" s="13">
        <v>0.83472222222222225</v>
      </c>
      <c r="K152" s="44">
        <f>Table3[[#This Row],[Delivery Time]]-Table3[[#This Row],[Order Time]]</f>
        <v>2.5694444444444464E-2</v>
      </c>
      <c r="L152" s="43">
        <v>37</v>
      </c>
      <c r="M152" s="10" t="s">
        <v>12</v>
      </c>
      <c r="N152" s="14"/>
      <c r="O152" s="14" t="s">
        <v>39</v>
      </c>
      <c r="P152" s="10" t="s">
        <v>20</v>
      </c>
      <c r="Q152" s="10"/>
    </row>
    <row r="153" spans="1:17" x14ac:dyDescent="0.25">
      <c r="A153" s="17">
        <f t="shared" si="8"/>
        <v>152</v>
      </c>
      <c r="B153" s="18">
        <v>42959</v>
      </c>
      <c r="C153" s="18" t="str">
        <f t="shared" si="9"/>
        <v>Saturday</v>
      </c>
      <c r="D153" s="10" t="str">
        <f t="shared" si="10"/>
        <v>Same</v>
      </c>
      <c r="E153" s="11">
        <v>67.010000000000005</v>
      </c>
      <c r="F153" s="11">
        <v>12.99</v>
      </c>
      <c r="G153" s="12">
        <f t="shared" si="11"/>
        <v>0.19385166393075659</v>
      </c>
      <c r="H153" s="11">
        <v>1.5</v>
      </c>
      <c r="I153" s="13">
        <v>0.81527777777777777</v>
      </c>
      <c r="J153" s="13">
        <v>0.84791666666666676</v>
      </c>
      <c r="K153" s="44">
        <f>Table3[[#This Row],[Delivery Time]]-Table3[[#This Row],[Order Time]]</f>
        <v>3.2638888888888995E-2</v>
      </c>
      <c r="L153" s="43">
        <v>47.000000000000007</v>
      </c>
      <c r="M153" s="10" t="s">
        <v>0</v>
      </c>
      <c r="N153" s="14" t="s">
        <v>25</v>
      </c>
      <c r="O153" s="14" t="s">
        <v>39</v>
      </c>
      <c r="P153" s="10" t="s">
        <v>20</v>
      </c>
      <c r="Q153" s="10"/>
    </row>
    <row r="154" spans="1:17" x14ac:dyDescent="0.25">
      <c r="A154" s="17">
        <f t="shared" si="8"/>
        <v>153</v>
      </c>
      <c r="B154" s="18">
        <v>42959</v>
      </c>
      <c r="C154" s="18" t="str">
        <f t="shared" si="9"/>
        <v>Saturday</v>
      </c>
      <c r="D154" s="10" t="str">
        <f t="shared" si="10"/>
        <v>Same</v>
      </c>
      <c r="E154" s="11">
        <v>22.41</v>
      </c>
      <c r="F154" s="11">
        <v>7.59</v>
      </c>
      <c r="G154" s="12">
        <f t="shared" si="11"/>
        <v>0.33868808567603748</v>
      </c>
      <c r="H154" s="11">
        <v>1.5</v>
      </c>
      <c r="I154" s="13">
        <v>0.85138888888888886</v>
      </c>
      <c r="J154" s="13">
        <v>0.87638888888888899</v>
      </c>
      <c r="K154" s="44">
        <f>Table3[[#This Row],[Delivery Time]]-Table3[[#This Row],[Order Time]]</f>
        <v>2.5000000000000133E-2</v>
      </c>
      <c r="L154" s="43">
        <v>36</v>
      </c>
      <c r="M154" s="10" t="s">
        <v>0</v>
      </c>
      <c r="N154" s="14" t="s">
        <v>24</v>
      </c>
      <c r="O154" s="14" t="s">
        <v>39</v>
      </c>
      <c r="P154" s="10" t="s">
        <v>20</v>
      </c>
      <c r="Q154" s="10"/>
    </row>
    <row r="155" spans="1:17" x14ac:dyDescent="0.25">
      <c r="A155" s="17">
        <f t="shared" si="8"/>
        <v>154</v>
      </c>
      <c r="B155" s="18">
        <v>42960</v>
      </c>
      <c r="C155" s="18" t="str">
        <f t="shared" si="9"/>
        <v>Sunday</v>
      </c>
      <c r="D155" s="10" t="str">
        <f t="shared" si="10"/>
        <v>Different</v>
      </c>
      <c r="E155" s="11">
        <v>25.66</v>
      </c>
      <c r="F155" s="11">
        <v>5.34</v>
      </c>
      <c r="G155" s="12">
        <f t="shared" si="11"/>
        <v>0.20810600155884645</v>
      </c>
      <c r="H155" s="11">
        <v>1.5</v>
      </c>
      <c r="I155" s="13">
        <v>0.71458333333333324</v>
      </c>
      <c r="J155" s="13">
        <v>0.73611111111111116</v>
      </c>
      <c r="K155" s="44">
        <f>Table3[[#This Row],[Delivery Time]]-Table3[[#This Row],[Order Time]]</f>
        <v>2.1527777777777923E-2</v>
      </c>
      <c r="L155" s="43">
        <v>31.000000000000004</v>
      </c>
      <c r="M155" s="10" t="s">
        <v>11</v>
      </c>
      <c r="N155" s="14"/>
      <c r="O155" s="14" t="s">
        <v>41</v>
      </c>
      <c r="P155" s="10" t="s">
        <v>20</v>
      </c>
      <c r="Q155" s="10"/>
    </row>
    <row r="156" spans="1:17" x14ac:dyDescent="0.25">
      <c r="A156" s="17">
        <f t="shared" si="8"/>
        <v>155</v>
      </c>
      <c r="B156" s="18">
        <v>42960</v>
      </c>
      <c r="C156" s="18" t="str">
        <f t="shared" si="9"/>
        <v>Sunday</v>
      </c>
      <c r="D156" s="10" t="str">
        <f t="shared" si="10"/>
        <v>Same</v>
      </c>
      <c r="E156" s="11">
        <v>36.97</v>
      </c>
      <c r="F156" s="11">
        <v>1.5</v>
      </c>
      <c r="G156" s="12">
        <f t="shared" si="11"/>
        <v>4.0573437922639982E-2</v>
      </c>
      <c r="H156" s="11">
        <v>1.5</v>
      </c>
      <c r="I156" s="13">
        <v>0.74652777777777779</v>
      </c>
      <c r="J156" s="13">
        <v>0.76388888888888884</v>
      </c>
      <c r="K156" s="44">
        <f>Table3[[#This Row],[Delivery Time]]-Table3[[#This Row],[Order Time]]</f>
        <v>1.7361111111111049E-2</v>
      </c>
      <c r="L156" s="43">
        <v>25</v>
      </c>
      <c r="M156" s="10" t="s">
        <v>11</v>
      </c>
      <c r="N156" s="14"/>
      <c r="O156" s="14" t="s">
        <v>39</v>
      </c>
      <c r="P156" s="10" t="s">
        <v>20</v>
      </c>
      <c r="Q156" s="10"/>
    </row>
    <row r="157" spans="1:17" x14ac:dyDescent="0.25">
      <c r="A157" s="17">
        <f t="shared" si="8"/>
        <v>156</v>
      </c>
      <c r="B157" s="18">
        <v>42960</v>
      </c>
      <c r="C157" s="18" t="str">
        <f t="shared" si="9"/>
        <v>Sunday</v>
      </c>
      <c r="D157" s="10" t="str">
        <f t="shared" si="10"/>
        <v>Same</v>
      </c>
      <c r="E157" s="11">
        <v>18.89</v>
      </c>
      <c r="F157" s="11">
        <v>3.11</v>
      </c>
      <c r="G157" s="12">
        <f t="shared" si="11"/>
        <v>0.16463737427210162</v>
      </c>
      <c r="H157" s="11">
        <v>1.5</v>
      </c>
      <c r="I157" s="13">
        <v>0.76180555555555562</v>
      </c>
      <c r="J157" s="13">
        <v>0.7895833333333333</v>
      </c>
      <c r="K157" s="44">
        <f>Table3[[#This Row],[Delivery Time]]-Table3[[#This Row],[Order Time]]</f>
        <v>2.7777777777777679E-2</v>
      </c>
      <c r="L157" s="43">
        <v>40</v>
      </c>
      <c r="M157" s="10" t="s">
        <v>0</v>
      </c>
      <c r="N157" s="14"/>
      <c r="O157" s="14" t="s">
        <v>41</v>
      </c>
      <c r="P157" s="10" t="s">
        <v>20</v>
      </c>
      <c r="Q157" s="10"/>
    </row>
    <row r="158" spans="1:17" x14ac:dyDescent="0.25">
      <c r="A158" s="17">
        <f t="shared" si="8"/>
        <v>157</v>
      </c>
      <c r="B158" s="18">
        <v>42960</v>
      </c>
      <c r="C158" s="18" t="str">
        <f t="shared" si="9"/>
        <v>Sunday</v>
      </c>
      <c r="D158" s="10" t="str">
        <f t="shared" si="10"/>
        <v>Same</v>
      </c>
      <c r="E158" s="11">
        <v>20.78</v>
      </c>
      <c r="F158" s="11">
        <v>5</v>
      </c>
      <c r="G158" s="12">
        <f t="shared" si="11"/>
        <v>0.2406159769008662</v>
      </c>
      <c r="H158" s="11">
        <v>5</v>
      </c>
      <c r="I158" s="13">
        <v>0.78125</v>
      </c>
      <c r="J158" s="13">
        <v>0.81666666666666676</v>
      </c>
      <c r="K158" s="44">
        <f>Table3[[#This Row],[Delivery Time]]-Table3[[#This Row],[Order Time]]</f>
        <v>3.5416666666666763E-2</v>
      </c>
      <c r="L158" s="43">
        <v>51</v>
      </c>
      <c r="M158" s="10" t="s">
        <v>0</v>
      </c>
      <c r="N158" s="14"/>
      <c r="O158" s="14" t="s">
        <v>39</v>
      </c>
      <c r="P158" s="10" t="s">
        <v>20</v>
      </c>
      <c r="Q158" s="10"/>
    </row>
    <row r="159" spans="1:17" x14ac:dyDescent="0.25">
      <c r="A159" s="17">
        <f t="shared" si="8"/>
        <v>158</v>
      </c>
      <c r="B159" s="18">
        <v>42960</v>
      </c>
      <c r="C159" s="18" t="str">
        <f t="shared" si="9"/>
        <v>Sunday</v>
      </c>
      <c r="D159" s="10" t="str">
        <f t="shared" si="10"/>
        <v>Same</v>
      </c>
      <c r="E159" s="11">
        <v>42.59</v>
      </c>
      <c r="F159" s="11">
        <v>8</v>
      </c>
      <c r="G159" s="12">
        <f t="shared" si="11"/>
        <v>0.1878375205447288</v>
      </c>
      <c r="H159" s="11">
        <v>7</v>
      </c>
      <c r="I159" s="13">
        <v>0.7909722222222223</v>
      </c>
      <c r="J159" s="13">
        <v>0.82361111111111107</v>
      </c>
      <c r="K159" s="44">
        <f>Table3[[#This Row],[Delivery Time]]-Table3[[#This Row],[Order Time]]</f>
        <v>3.2638888888888773E-2</v>
      </c>
      <c r="L159" s="43">
        <v>47.000000000000007</v>
      </c>
      <c r="M159" s="10" t="s">
        <v>0</v>
      </c>
      <c r="N159" s="14"/>
      <c r="O159" s="14" t="s">
        <v>39</v>
      </c>
      <c r="P159" s="10" t="s">
        <v>20</v>
      </c>
      <c r="Q159" s="10"/>
    </row>
    <row r="160" spans="1:17" x14ac:dyDescent="0.25">
      <c r="A160" s="17">
        <f t="shared" si="8"/>
        <v>159</v>
      </c>
      <c r="B160" s="18">
        <v>42960</v>
      </c>
      <c r="C160" s="18" t="str">
        <f t="shared" si="9"/>
        <v>Sunday</v>
      </c>
      <c r="D160" s="10" t="str">
        <f t="shared" si="10"/>
        <v>Same</v>
      </c>
      <c r="E160" s="11">
        <v>17.32</v>
      </c>
      <c r="F160" s="11">
        <v>5</v>
      </c>
      <c r="G160" s="12">
        <f t="shared" si="11"/>
        <v>0.28868360277136257</v>
      </c>
      <c r="H160" s="11">
        <v>1.5</v>
      </c>
      <c r="I160" s="13">
        <v>0.82291666666666663</v>
      </c>
      <c r="J160" s="13">
        <v>0.85277777777777775</v>
      </c>
      <c r="K160" s="44">
        <f>Table3[[#This Row],[Delivery Time]]-Table3[[#This Row],[Order Time]]</f>
        <v>2.9861111111111116E-2</v>
      </c>
      <c r="L160" s="43">
        <v>43</v>
      </c>
      <c r="M160" s="10" t="s">
        <v>11</v>
      </c>
      <c r="N160" s="14"/>
      <c r="O160" s="14" t="s">
        <v>41</v>
      </c>
      <c r="P160" s="10" t="s">
        <v>20</v>
      </c>
      <c r="Q160" s="10"/>
    </row>
    <row r="161" spans="1:17" x14ac:dyDescent="0.25">
      <c r="A161" s="17">
        <f t="shared" si="8"/>
        <v>160</v>
      </c>
      <c r="B161" s="18">
        <v>42960</v>
      </c>
      <c r="C161" s="18" t="str">
        <f t="shared" si="9"/>
        <v>Sunday</v>
      </c>
      <c r="D161" s="10" t="str">
        <f t="shared" si="10"/>
        <v>Same</v>
      </c>
      <c r="E161" s="11">
        <v>22.95</v>
      </c>
      <c r="F161" s="11">
        <v>5.05</v>
      </c>
      <c r="G161" s="12">
        <f t="shared" si="11"/>
        <v>0.22004357298474944</v>
      </c>
      <c r="H161" s="11">
        <v>1.5</v>
      </c>
      <c r="I161" s="13">
        <v>0.84375</v>
      </c>
      <c r="J161" s="13">
        <v>0.87291666666666667</v>
      </c>
      <c r="K161" s="44">
        <f>Table3[[#This Row],[Delivery Time]]-Table3[[#This Row],[Order Time]]</f>
        <v>2.9166666666666674E-2</v>
      </c>
      <c r="L161" s="43">
        <v>42</v>
      </c>
      <c r="M161" s="10" t="s">
        <v>0</v>
      </c>
      <c r="N161" s="14"/>
      <c r="O161" s="14" t="s">
        <v>41</v>
      </c>
      <c r="P161" s="10" t="s">
        <v>20</v>
      </c>
      <c r="Q161" s="10"/>
    </row>
    <row r="162" spans="1:17" x14ac:dyDescent="0.25">
      <c r="A162" s="17">
        <f t="shared" si="8"/>
        <v>161</v>
      </c>
      <c r="B162" s="18">
        <v>42960</v>
      </c>
      <c r="C162" s="18" t="str">
        <f t="shared" si="9"/>
        <v>Sunday</v>
      </c>
      <c r="D162" s="10" t="str">
        <f t="shared" si="10"/>
        <v>Same</v>
      </c>
      <c r="E162" s="11">
        <v>63.59</v>
      </c>
      <c r="F162" s="11">
        <v>2.41</v>
      </c>
      <c r="G162" s="12">
        <f t="shared" si="11"/>
        <v>3.7899040729674476E-2</v>
      </c>
      <c r="H162" s="11">
        <v>7</v>
      </c>
      <c r="I162" s="13">
        <v>0.86597222222222225</v>
      </c>
      <c r="J162" s="13">
        <v>0.90277777777777779</v>
      </c>
      <c r="K162" s="44">
        <f>Table3[[#This Row],[Delivery Time]]-Table3[[#This Row],[Order Time]]</f>
        <v>3.6805555555555536E-2</v>
      </c>
      <c r="L162" s="43">
        <v>53</v>
      </c>
      <c r="M162" s="10" t="s">
        <v>0</v>
      </c>
      <c r="N162" s="14"/>
      <c r="O162" s="14" t="s">
        <v>39</v>
      </c>
      <c r="P162" s="10" t="s">
        <v>20</v>
      </c>
      <c r="Q162" s="10"/>
    </row>
    <row r="163" spans="1:17" x14ac:dyDescent="0.25">
      <c r="A163" s="17">
        <f t="shared" si="8"/>
        <v>162</v>
      </c>
      <c r="B163" s="18">
        <v>42965</v>
      </c>
      <c r="C163" s="18" t="str">
        <f t="shared" si="9"/>
        <v>Friday</v>
      </c>
      <c r="D163" s="10" t="str">
        <f t="shared" si="10"/>
        <v>Different</v>
      </c>
      <c r="E163" s="11">
        <v>18.399999999999999</v>
      </c>
      <c r="F163" s="11">
        <v>3</v>
      </c>
      <c r="G163" s="12">
        <f t="shared" si="11"/>
        <v>0.16304347826086957</v>
      </c>
      <c r="H163" s="11">
        <v>1.5</v>
      </c>
      <c r="I163" s="13">
        <v>0.71597222222222223</v>
      </c>
      <c r="J163" s="13">
        <v>0.7270833333333333</v>
      </c>
      <c r="K163" s="44">
        <f>Table3[[#This Row],[Delivery Time]]-Table3[[#This Row],[Order Time]]</f>
        <v>1.1111111111111072E-2</v>
      </c>
      <c r="L163" s="43">
        <v>16</v>
      </c>
      <c r="M163" s="10" t="s">
        <v>11</v>
      </c>
      <c r="N163" s="14"/>
      <c r="O163" s="14" t="s">
        <v>39</v>
      </c>
      <c r="P163" s="10" t="s">
        <v>20</v>
      </c>
      <c r="Q163" s="10"/>
    </row>
    <row r="164" spans="1:17" x14ac:dyDescent="0.25">
      <c r="A164" s="17">
        <f t="shared" si="8"/>
        <v>163</v>
      </c>
      <c r="B164" s="18">
        <v>42965</v>
      </c>
      <c r="C164" s="18" t="str">
        <f t="shared" si="9"/>
        <v>Friday</v>
      </c>
      <c r="D164" s="10" t="str">
        <f t="shared" si="10"/>
        <v>Same</v>
      </c>
      <c r="E164" s="11">
        <v>46.44</v>
      </c>
      <c r="F164" s="11">
        <v>6</v>
      </c>
      <c r="G164" s="12">
        <f t="shared" si="11"/>
        <v>0.12919896640826875</v>
      </c>
      <c r="H164" s="11">
        <v>1.5</v>
      </c>
      <c r="I164" s="13">
        <v>0.7270833333333333</v>
      </c>
      <c r="J164" s="13">
        <v>0.74930555555555556</v>
      </c>
      <c r="K164" s="44">
        <f>Table3[[#This Row],[Delivery Time]]-Table3[[#This Row],[Order Time]]</f>
        <v>2.2222222222222254E-2</v>
      </c>
      <c r="L164" s="43">
        <v>32</v>
      </c>
      <c r="M164" s="10" t="s">
        <v>0</v>
      </c>
      <c r="N164" s="14"/>
      <c r="O164" s="14" t="s">
        <v>39</v>
      </c>
      <c r="P164" s="10" t="s">
        <v>20</v>
      </c>
      <c r="Q164" s="10"/>
    </row>
    <row r="165" spans="1:17" x14ac:dyDescent="0.25">
      <c r="A165" s="17">
        <f t="shared" si="8"/>
        <v>164</v>
      </c>
      <c r="B165" s="18">
        <v>42965</v>
      </c>
      <c r="C165" s="18" t="str">
        <f t="shared" si="9"/>
        <v>Friday</v>
      </c>
      <c r="D165" s="10" t="str">
        <f t="shared" si="10"/>
        <v>Same</v>
      </c>
      <c r="E165" s="11">
        <v>36.26</v>
      </c>
      <c r="F165" s="11">
        <v>5</v>
      </c>
      <c r="G165" s="12">
        <f t="shared" si="11"/>
        <v>0.13789299503585217</v>
      </c>
      <c r="H165" s="11">
        <v>1.5</v>
      </c>
      <c r="I165" s="13">
        <v>0.76458333333333339</v>
      </c>
      <c r="J165" s="13">
        <v>0.77708333333333324</v>
      </c>
      <c r="K165" s="44">
        <f>Table3[[#This Row],[Delivery Time]]-Table3[[#This Row],[Order Time]]</f>
        <v>1.2499999999999845E-2</v>
      </c>
      <c r="L165" s="43">
        <v>18</v>
      </c>
      <c r="M165" s="10" t="s">
        <v>11</v>
      </c>
      <c r="N165" s="14"/>
      <c r="O165" s="14" t="s">
        <v>39</v>
      </c>
      <c r="P165" s="10" t="s">
        <v>20</v>
      </c>
      <c r="Q165" s="10"/>
    </row>
    <row r="166" spans="1:17" x14ac:dyDescent="0.25">
      <c r="A166" s="17">
        <f t="shared" si="8"/>
        <v>165</v>
      </c>
      <c r="B166" s="18">
        <v>42965</v>
      </c>
      <c r="C166" s="18" t="str">
        <f t="shared" si="9"/>
        <v>Friday</v>
      </c>
      <c r="D166" s="10" t="str">
        <f t="shared" si="10"/>
        <v>Same</v>
      </c>
      <c r="E166" s="11">
        <v>29.66</v>
      </c>
      <c r="F166" s="11">
        <v>8</v>
      </c>
      <c r="G166" s="12">
        <f t="shared" si="11"/>
        <v>0.26972353337828725</v>
      </c>
      <c r="H166" s="11">
        <v>5</v>
      </c>
      <c r="I166" s="13">
        <v>0.78333333333333333</v>
      </c>
      <c r="J166" s="13">
        <v>0.81388888888888899</v>
      </c>
      <c r="K166" s="44">
        <f>Table3[[#This Row],[Delivery Time]]-Table3[[#This Row],[Order Time]]</f>
        <v>3.0555555555555669E-2</v>
      </c>
      <c r="L166" s="43">
        <v>44</v>
      </c>
      <c r="M166" s="10" t="s">
        <v>0</v>
      </c>
      <c r="N166" s="14"/>
      <c r="O166" s="14" t="s">
        <v>39</v>
      </c>
      <c r="P166" s="10" t="s">
        <v>20</v>
      </c>
      <c r="Q166" s="10"/>
    </row>
    <row r="167" spans="1:17" x14ac:dyDescent="0.25">
      <c r="A167" s="17">
        <f t="shared" si="8"/>
        <v>166</v>
      </c>
      <c r="B167" s="18">
        <v>42965</v>
      </c>
      <c r="C167" s="18" t="str">
        <f t="shared" si="9"/>
        <v>Friday</v>
      </c>
      <c r="D167" s="10" t="str">
        <f t="shared" si="10"/>
        <v>Same</v>
      </c>
      <c r="E167" s="11">
        <v>86.49</v>
      </c>
      <c r="F167" s="11">
        <v>16</v>
      </c>
      <c r="G167" s="12">
        <f t="shared" si="11"/>
        <v>0.18499248468030988</v>
      </c>
      <c r="H167" s="11">
        <v>1.5</v>
      </c>
      <c r="I167" s="13">
        <v>0.79375000000000007</v>
      </c>
      <c r="J167" s="13">
        <v>0.8256944444444444</v>
      </c>
      <c r="K167" s="44">
        <f>Table3[[#This Row],[Delivery Time]]-Table3[[#This Row],[Order Time]]</f>
        <v>3.1944444444444331E-2</v>
      </c>
      <c r="L167" s="43">
        <v>46.000000000000007</v>
      </c>
      <c r="M167" s="10" t="s">
        <v>0</v>
      </c>
      <c r="N167" s="14" t="s">
        <v>22</v>
      </c>
      <c r="O167" s="14" t="s">
        <v>39</v>
      </c>
      <c r="P167" s="10" t="s">
        <v>20</v>
      </c>
      <c r="Q167" s="10"/>
    </row>
    <row r="168" spans="1:17" x14ac:dyDescent="0.25">
      <c r="A168" s="17">
        <f t="shared" si="8"/>
        <v>167</v>
      </c>
      <c r="B168" s="18">
        <v>42965</v>
      </c>
      <c r="C168" s="18" t="str">
        <f t="shared" si="9"/>
        <v>Friday</v>
      </c>
      <c r="D168" s="10" t="str">
        <f t="shared" si="10"/>
        <v>Same</v>
      </c>
      <c r="E168" s="11">
        <v>14.61</v>
      </c>
      <c r="F168" s="11">
        <v>3</v>
      </c>
      <c r="G168" s="12">
        <f t="shared" si="11"/>
        <v>0.20533880903490762</v>
      </c>
      <c r="H168" s="11">
        <v>1.5</v>
      </c>
      <c r="I168" s="13">
        <v>0.81736111111111109</v>
      </c>
      <c r="J168" s="13">
        <v>0.84861111111111109</v>
      </c>
      <c r="K168" s="44">
        <f>Table3[[#This Row],[Delivery Time]]-Table3[[#This Row],[Order Time]]</f>
        <v>3.125E-2</v>
      </c>
      <c r="L168" s="43">
        <v>45</v>
      </c>
      <c r="M168" s="10" t="s">
        <v>11</v>
      </c>
      <c r="N168" s="14"/>
      <c r="O168" s="14" t="s">
        <v>39</v>
      </c>
      <c r="P168" s="10" t="s">
        <v>20</v>
      </c>
      <c r="Q168" s="10"/>
    </row>
    <row r="169" spans="1:17" x14ac:dyDescent="0.25">
      <c r="A169" s="17">
        <f t="shared" si="8"/>
        <v>168</v>
      </c>
      <c r="B169" s="18">
        <v>42965</v>
      </c>
      <c r="C169" s="18" t="str">
        <f t="shared" si="9"/>
        <v>Friday</v>
      </c>
      <c r="D169" s="10" t="str">
        <f t="shared" si="10"/>
        <v>Same</v>
      </c>
      <c r="E169" s="11">
        <v>63.18</v>
      </c>
      <c r="F169" s="11">
        <v>10</v>
      </c>
      <c r="G169" s="12">
        <f t="shared" si="11"/>
        <v>0.15827793605571383</v>
      </c>
      <c r="H169" s="11">
        <v>7</v>
      </c>
      <c r="I169" s="13">
        <v>0.81736111111111109</v>
      </c>
      <c r="J169" s="13">
        <v>0.85972222222222217</v>
      </c>
      <c r="K169" s="44">
        <f>Table3[[#This Row],[Delivery Time]]-Table3[[#This Row],[Order Time]]</f>
        <v>4.2361111111111072E-2</v>
      </c>
      <c r="L169" s="43">
        <v>61</v>
      </c>
      <c r="M169" s="10" t="s">
        <v>12</v>
      </c>
      <c r="N169" s="14"/>
      <c r="O169" s="14" t="s">
        <v>39</v>
      </c>
      <c r="P169" s="10" t="s">
        <v>20</v>
      </c>
      <c r="Q169" s="10"/>
    </row>
    <row r="170" spans="1:17" x14ac:dyDescent="0.25">
      <c r="A170" s="17">
        <f t="shared" si="8"/>
        <v>169</v>
      </c>
      <c r="B170" s="18">
        <v>42965</v>
      </c>
      <c r="C170" s="18" t="str">
        <f t="shared" si="9"/>
        <v>Friday</v>
      </c>
      <c r="D170" s="10" t="str">
        <f t="shared" si="10"/>
        <v>Same</v>
      </c>
      <c r="E170" s="11">
        <v>51.58</v>
      </c>
      <c r="F170" s="11">
        <v>6</v>
      </c>
      <c r="G170" s="12">
        <f t="shared" si="11"/>
        <v>0.1163241566498643</v>
      </c>
      <c r="H170" s="11">
        <v>1.5</v>
      </c>
      <c r="I170" s="13">
        <v>0.88194444444444453</v>
      </c>
      <c r="J170" s="13">
        <v>0.89722222222222225</v>
      </c>
      <c r="K170" s="44">
        <f>Table3[[#This Row],[Delivery Time]]-Table3[[#This Row],[Order Time]]</f>
        <v>1.5277777777777724E-2</v>
      </c>
      <c r="L170" s="43">
        <v>22</v>
      </c>
      <c r="M170" s="10" t="s">
        <v>11</v>
      </c>
      <c r="N170" s="14"/>
      <c r="O170" s="14" t="s">
        <v>41</v>
      </c>
      <c r="P170" s="10" t="s">
        <v>20</v>
      </c>
      <c r="Q170" s="10"/>
    </row>
    <row r="171" spans="1:17" x14ac:dyDescent="0.25">
      <c r="A171" s="17">
        <f t="shared" si="8"/>
        <v>170</v>
      </c>
      <c r="B171" s="18">
        <v>42966</v>
      </c>
      <c r="C171" s="18" t="str">
        <f t="shared" si="9"/>
        <v>Saturday</v>
      </c>
      <c r="D171" s="10" t="str">
        <f t="shared" si="10"/>
        <v>Different</v>
      </c>
      <c r="E171" s="11">
        <v>36.21</v>
      </c>
      <c r="F171" s="11">
        <v>3</v>
      </c>
      <c r="G171" s="12">
        <f t="shared" si="11"/>
        <v>8.2850041425020712E-2</v>
      </c>
      <c r="H171" s="11">
        <v>5</v>
      </c>
      <c r="I171" s="13">
        <v>0.72916666666666663</v>
      </c>
      <c r="J171" s="13">
        <v>0.73125000000000007</v>
      </c>
      <c r="K171" s="44">
        <f>Table3[[#This Row],[Delivery Time]]-Table3[[#This Row],[Order Time]]</f>
        <v>2.083333333333437E-3</v>
      </c>
      <c r="L171" s="43">
        <v>3</v>
      </c>
      <c r="M171" s="10" t="s">
        <v>0</v>
      </c>
      <c r="N171" s="14"/>
      <c r="O171" s="14" t="s">
        <v>41</v>
      </c>
      <c r="P171" s="10" t="s">
        <v>16</v>
      </c>
      <c r="Q171" s="10"/>
    </row>
    <row r="172" spans="1:17" x14ac:dyDescent="0.25">
      <c r="A172" s="17">
        <f t="shared" si="8"/>
        <v>171</v>
      </c>
      <c r="B172" s="18">
        <v>42966</v>
      </c>
      <c r="C172" s="18" t="str">
        <f t="shared" si="9"/>
        <v>Saturday</v>
      </c>
      <c r="D172" s="10" t="str">
        <f t="shared" si="10"/>
        <v>Same</v>
      </c>
      <c r="E172" s="11">
        <v>31.07</v>
      </c>
      <c r="F172" s="11">
        <v>6.8</v>
      </c>
      <c r="G172" s="12">
        <f t="shared" si="11"/>
        <v>0.21886063727067911</v>
      </c>
      <c r="H172" s="11">
        <v>1.5</v>
      </c>
      <c r="I172" s="13">
        <v>0.71458333333333324</v>
      </c>
      <c r="J172" s="13">
        <v>0.74652777777777779</v>
      </c>
      <c r="K172" s="44">
        <f>Table3[[#This Row],[Delivery Time]]-Table3[[#This Row],[Order Time]]</f>
        <v>3.1944444444444553E-2</v>
      </c>
      <c r="L172" s="43">
        <v>46.000000000000007</v>
      </c>
      <c r="M172" s="10" t="s">
        <v>0</v>
      </c>
      <c r="N172" s="14" t="s">
        <v>22</v>
      </c>
      <c r="O172" s="14" t="s">
        <v>39</v>
      </c>
      <c r="P172" s="10" t="s">
        <v>20</v>
      </c>
      <c r="Q172" s="10"/>
    </row>
    <row r="173" spans="1:17" x14ac:dyDescent="0.25">
      <c r="A173" s="17">
        <f t="shared" si="8"/>
        <v>172</v>
      </c>
      <c r="B173" s="18">
        <v>42966</v>
      </c>
      <c r="C173" s="18" t="str">
        <f t="shared" si="9"/>
        <v>Saturday</v>
      </c>
      <c r="D173" s="10" t="str">
        <f t="shared" si="10"/>
        <v>Same</v>
      </c>
      <c r="E173" s="11">
        <v>22.68</v>
      </c>
      <c r="F173" s="11">
        <v>4</v>
      </c>
      <c r="G173" s="12">
        <f t="shared" si="11"/>
        <v>0.17636684303350969</v>
      </c>
      <c r="H173" s="11">
        <v>1.5</v>
      </c>
      <c r="I173" s="13">
        <v>0.76250000000000007</v>
      </c>
      <c r="J173" s="13">
        <v>0.77569444444444446</v>
      </c>
      <c r="K173" s="44">
        <f>Table3[[#This Row],[Delivery Time]]-Table3[[#This Row],[Order Time]]</f>
        <v>1.3194444444444398E-2</v>
      </c>
      <c r="L173" s="43">
        <v>19</v>
      </c>
      <c r="M173" s="10" t="s">
        <v>11</v>
      </c>
      <c r="N173" s="14"/>
      <c r="O173" s="14" t="s">
        <v>39</v>
      </c>
      <c r="P173" s="10" t="s">
        <v>20</v>
      </c>
      <c r="Q173" s="10"/>
    </row>
    <row r="174" spans="1:17" x14ac:dyDescent="0.25">
      <c r="A174" s="17">
        <f t="shared" si="8"/>
        <v>173</v>
      </c>
      <c r="B174" s="18">
        <v>42966</v>
      </c>
      <c r="C174" s="18" t="str">
        <f t="shared" si="9"/>
        <v>Saturday</v>
      </c>
      <c r="D174" s="10" t="str">
        <f t="shared" si="10"/>
        <v>Same</v>
      </c>
      <c r="E174" s="11">
        <v>35.130000000000003</v>
      </c>
      <c r="F174" s="11">
        <v>5.87</v>
      </c>
      <c r="G174" s="12">
        <f t="shared" si="11"/>
        <v>0.16709365214916025</v>
      </c>
      <c r="H174" s="11">
        <v>1.5</v>
      </c>
      <c r="I174" s="13">
        <v>0.77013888888888893</v>
      </c>
      <c r="J174" s="13">
        <v>0.79375000000000007</v>
      </c>
      <c r="K174" s="44">
        <f>Table3[[#This Row],[Delivery Time]]-Table3[[#This Row],[Order Time]]</f>
        <v>2.3611111111111138E-2</v>
      </c>
      <c r="L174" s="43">
        <v>34</v>
      </c>
      <c r="M174" s="10" t="s">
        <v>0</v>
      </c>
      <c r="N174" s="14" t="s">
        <v>22</v>
      </c>
      <c r="O174" s="14" t="s">
        <v>39</v>
      </c>
      <c r="P174" s="10" t="s">
        <v>20</v>
      </c>
      <c r="Q174" s="10"/>
    </row>
    <row r="175" spans="1:17" x14ac:dyDescent="0.25">
      <c r="A175" s="17">
        <f t="shared" si="8"/>
        <v>174</v>
      </c>
      <c r="B175" s="18">
        <v>42966</v>
      </c>
      <c r="C175" s="18" t="str">
        <f t="shared" si="9"/>
        <v>Saturday</v>
      </c>
      <c r="D175" s="10" t="str">
        <f t="shared" si="10"/>
        <v>Same</v>
      </c>
      <c r="E175" s="11">
        <v>16.510000000000002</v>
      </c>
      <c r="F175" s="11">
        <v>3.49</v>
      </c>
      <c r="G175" s="12">
        <f t="shared" si="11"/>
        <v>0.2113870381586917</v>
      </c>
      <c r="H175" s="11">
        <v>1.5</v>
      </c>
      <c r="I175" s="13">
        <v>0.81805555555555554</v>
      </c>
      <c r="J175" s="13">
        <v>0.8340277777777777</v>
      </c>
      <c r="K175" s="44">
        <f>Table3[[#This Row],[Delivery Time]]-Table3[[#This Row],[Order Time]]</f>
        <v>1.5972222222222165E-2</v>
      </c>
      <c r="L175" s="43">
        <v>23.000000000000004</v>
      </c>
      <c r="M175" s="10" t="s">
        <v>0</v>
      </c>
      <c r="N175" s="14"/>
      <c r="O175" s="14" t="s">
        <v>39</v>
      </c>
      <c r="P175" s="10" t="s">
        <v>20</v>
      </c>
      <c r="Q175" s="10"/>
    </row>
    <row r="176" spans="1:17" x14ac:dyDescent="0.25">
      <c r="A176" s="17">
        <f t="shared" si="8"/>
        <v>175</v>
      </c>
      <c r="B176" s="18">
        <v>42966</v>
      </c>
      <c r="C176" s="18" t="str">
        <f t="shared" si="9"/>
        <v>Saturday</v>
      </c>
      <c r="D176" s="10" t="str">
        <f t="shared" si="10"/>
        <v>Same</v>
      </c>
      <c r="E176" s="11">
        <v>84.22</v>
      </c>
      <c r="F176" s="11">
        <v>10</v>
      </c>
      <c r="G176" s="12">
        <f t="shared" si="11"/>
        <v>0.11873664212776062</v>
      </c>
      <c r="H176" s="11">
        <v>1.5</v>
      </c>
      <c r="I176" s="13">
        <v>0.84444444444444444</v>
      </c>
      <c r="J176" s="13">
        <v>0.8652777777777777</v>
      </c>
      <c r="K176" s="44">
        <f>Table3[[#This Row],[Delivery Time]]-Table3[[#This Row],[Order Time]]</f>
        <v>2.0833333333333259E-2</v>
      </c>
      <c r="L176" s="43">
        <v>30</v>
      </c>
      <c r="M176" s="10" t="s">
        <v>11</v>
      </c>
      <c r="N176" s="14"/>
      <c r="O176" s="14" t="s">
        <v>39</v>
      </c>
      <c r="P176" s="10" t="s">
        <v>20</v>
      </c>
      <c r="Q176" s="10"/>
    </row>
    <row r="177" spans="1:17" x14ac:dyDescent="0.25">
      <c r="A177" s="17">
        <f t="shared" si="8"/>
        <v>176</v>
      </c>
      <c r="B177" s="18">
        <v>42966</v>
      </c>
      <c r="C177" s="18" t="str">
        <f t="shared" si="9"/>
        <v>Saturday</v>
      </c>
      <c r="D177" s="10" t="str">
        <f t="shared" si="10"/>
        <v>Same</v>
      </c>
      <c r="E177" s="11">
        <v>63.76</v>
      </c>
      <c r="F177" s="11">
        <v>3</v>
      </c>
      <c r="G177" s="12">
        <f t="shared" si="11"/>
        <v>4.7051442910915939E-2</v>
      </c>
      <c r="H177" s="11">
        <v>1.5</v>
      </c>
      <c r="I177" s="13">
        <v>0.86805555555555547</v>
      </c>
      <c r="J177" s="13">
        <v>0.88680555555555562</v>
      </c>
      <c r="K177" s="44">
        <f>Table3[[#This Row],[Delivery Time]]-Table3[[#This Row],[Order Time]]</f>
        <v>1.8750000000000155E-2</v>
      </c>
      <c r="L177" s="43">
        <v>26.999999999999996</v>
      </c>
      <c r="M177" s="10" t="s">
        <v>0</v>
      </c>
      <c r="N177" s="14"/>
      <c r="O177" s="14" t="s">
        <v>39</v>
      </c>
      <c r="P177" s="10" t="s">
        <v>20</v>
      </c>
      <c r="Q177" s="10"/>
    </row>
    <row r="178" spans="1:17" x14ac:dyDescent="0.25">
      <c r="A178" s="17">
        <f t="shared" si="8"/>
        <v>177</v>
      </c>
      <c r="B178" s="18">
        <v>42967</v>
      </c>
      <c r="C178" s="18" t="str">
        <f t="shared" si="9"/>
        <v>Sunday</v>
      </c>
      <c r="D178" s="10" t="str">
        <f t="shared" si="10"/>
        <v>Different</v>
      </c>
      <c r="E178" s="11">
        <v>36.159999999999997</v>
      </c>
      <c r="F178" s="11">
        <v>8</v>
      </c>
      <c r="G178" s="12">
        <f t="shared" si="11"/>
        <v>0.22123893805309736</v>
      </c>
      <c r="H178" s="11">
        <v>7</v>
      </c>
      <c r="I178" s="13">
        <v>0.7006944444444444</v>
      </c>
      <c r="J178" s="13">
        <v>0.72569444444444453</v>
      </c>
      <c r="K178" s="44">
        <f>Table3[[#This Row],[Delivery Time]]-Table3[[#This Row],[Order Time]]</f>
        <v>2.5000000000000133E-2</v>
      </c>
      <c r="L178" s="43">
        <v>36</v>
      </c>
      <c r="M178" s="10" t="s">
        <v>0</v>
      </c>
      <c r="N178" s="14"/>
      <c r="O178" s="14" t="s">
        <v>39</v>
      </c>
      <c r="P178" s="10" t="s">
        <v>20</v>
      </c>
      <c r="Q178" s="10"/>
    </row>
    <row r="179" spans="1:17" x14ac:dyDescent="0.25">
      <c r="A179" s="17">
        <f t="shared" si="8"/>
        <v>178</v>
      </c>
      <c r="B179" s="18">
        <v>42967</v>
      </c>
      <c r="C179" s="18" t="str">
        <f t="shared" si="9"/>
        <v>Sunday</v>
      </c>
      <c r="D179" s="10" t="str">
        <f t="shared" si="10"/>
        <v>Same</v>
      </c>
      <c r="E179" s="11">
        <v>34.86</v>
      </c>
      <c r="F179" s="11">
        <v>5.14</v>
      </c>
      <c r="G179" s="12">
        <f t="shared" si="11"/>
        <v>0.14744693057946071</v>
      </c>
      <c r="H179" s="11">
        <v>1.5</v>
      </c>
      <c r="I179" s="13">
        <v>0.74513888888888891</v>
      </c>
      <c r="J179" s="13">
        <v>0.76597222222222217</v>
      </c>
      <c r="K179" s="44">
        <f>Table3[[#This Row],[Delivery Time]]-Table3[[#This Row],[Order Time]]</f>
        <v>2.0833333333333259E-2</v>
      </c>
      <c r="L179" s="43">
        <v>30</v>
      </c>
      <c r="M179" s="10" t="s">
        <v>0</v>
      </c>
      <c r="N179" s="14"/>
      <c r="O179" s="14" t="s">
        <v>41</v>
      </c>
      <c r="P179" s="10" t="s">
        <v>20</v>
      </c>
      <c r="Q179" s="10"/>
    </row>
    <row r="180" spans="1:17" x14ac:dyDescent="0.25">
      <c r="A180" s="17">
        <f t="shared" si="8"/>
        <v>179</v>
      </c>
      <c r="B180" s="18">
        <v>42967</v>
      </c>
      <c r="C180" s="18" t="str">
        <f t="shared" si="9"/>
        <v>Sunday</v>
      </c>
      <c r="D180" s="10" t="str">
        <f t="shared" si="10"/>
        <v>Same</v>
      </c>
      <c r="E180" s="11">
        <v>32.42</v>
      </c>
      <c r="F180" s="11">
        <v>2</v>
      </c>
      <c r="G180" s="12">
        <f t="shared" si="11"/>
        <v>6.1690314620604564E-2</v>
      </c>
      <c r="H180" s="11">
        <v>1.5</v>
      </c>
      <c r="I180" s="13">
        <v>0.74861111111111101</v>
      </c>
      <c r="J180" s="13">
        <v>0.78194444444444444</v>
      </c>
      <c r="K180" s="44">
        <f>Table3[[#This Row],[Delivery Time]]-Table3[[#This Row],[Order Time]]</f>
        <v>3.3333333333333437E-2</v>
      </c>
      <c r="L180" s="43">
        <v>48</v>
      </c>
      <c r="M180" s="10" t="s">
        <v>0</v>
      </c>
      <c r="N180" s="14"/>
      <c r="O180" s="14" t="s">
        <v>41</v>
      </c>
      <c r="P180" s="10" t="s">
        <v>20</v>
      </c>
      <c r="Q180" s="10"/>
    </row>
    <row r="181" spans="1:17" x14ac:dyDescent="0.25">
      <c r="A181" s="17">
        <f t="shared" si="8"/>
        <v>180</v>
      </c>
      <c r="B181" s="18">
        <v>42967</v>
      </c>
      <c r="C181" s="18" t="str">
        <f t="shared" si="9"/>
        <v>Sunday</v>
      </c>
      <c r="D181" s="10" t="str">
        <f t="shared" si="10"/>
        <v>Same</v>
      </c>
      <c r="E181" s="11">
        <v>44.38</v>
      </c>
      <c r="F181" s="11">
        <v>8</v>
      </c>
      <c r="G181" s="12">
        <f t="shared" si="11"/>
        <v>0.18026137899954933</v>
      </c>
      <c r="H181" s="11">
        <v>1.5</v>
      </c>
      <c r="I181" s="13">
        <v>0.75069444444444444</v>
      </c>
      <c r="J181" s="13">
        <v>0.77222222222222225</v>
      </c>
      <c r="K181" s="44">
        <f>Table3[[#This Row],[Delivery Time]]-Table3[[#This Row],[Order Time]]</f>
        <v>2.1527777777777812E-2</v>
      </c>
      <c r="L181" s="43">
        <v>31.000000000000004</v>
      </c>
      <c r="M181" s="10" t="s">
        <v>0</v>
      </c>
      <c r="N181" s="14"/>
      <c r="O181" s="14" t="s">
        <v>40</v>
      </c>
      <c r="P181" s="10" t="s">
        <v>20</v>
      </c>
      <c r="Q181" s="10"/>
    </row>
    <row r="182" spans="1:17" x14ac:dyDescent="0.25">
      <c r="A182" s="17">
        <f t="shared" si="8"/>
        <v>181</v>
      </c>
      <c r="B182" s="18">
        <v>42967</v>
      </c>
      <c r="C182" s="18" t="str">
        <f t="shared" si="9"/>
        <v>Sunday</v>
      </c>
      <c r="D182" s="10" t="str">
        <f t="shared" si="10"/>
        <v>Same</v>
      </c>
      <c r="E182" s="11">
        <v>37.08</v>
      </c>
      <c r="F182" s="11">
        <v>4</v>
      </c>
      <c r="G182" s="12">
        <f t="shared" si="11"/>
        <v>0.10787486515641856</v>
      </c>
      <c r="H182" s="11">
        <v>1.5</v>
      </c>
      <c r="I182" s="13">
        <v>0.77708333333333324</v>
      </c>
      <c r="J182" s="13">
        <v>0.80555555555555547</v>
      </c>
      <c r="K182" s="44">
        <f>Table3[[#This Row],[Delivery Time]]-Table3[[#This Row],[Order Time]]</f>
        <v>2.8472222222222232E-2</v>
      </c>
      <c r="L182" s="43">
        <v>41</v>
      </c>
      <c r="M182" s="10" t="s">
        <v>0</v>
      </c>
      <c r="N182" s="14"/>
      <c r="O182" s="14" t="s">
        <v>39</v>
      </c>
      <c r="P182" s="10" t="s">
        <v>20</v>
      </c>
      <c r="Q182" s="10"/>
    </row>
    <row r="183" spans="1:17" x14ac:dyDescent="0.25">
      <c r="A183" s="17">
        <f t="shared" si="8"/>
        <v>182</v>
      </c>
      <c r="B183" s="18">
        <v>42967</v>
      </c>
      <c r="C183" s="18" t="str">
        <f t="shared" si="9"/>
        <v>Sunday</v>
      </c>
      <c r="D183" s="10" t="str">
        <f t="shared" si="10"/>
        <v>Same</v>
      </c>
      <c r="E183" s="11">
        <v>33.5</v>
      </c>
      <c r="F183" s="11">
        <v>4</v>
      </c>
      <c r="G183" s="12">
        <f t="shared" si="11"/>
        <v>0.11940298507462686</v>
      </c>
      <c r="H183" s="11">
        <v>1.5</v>
      </c>
      <c r="I183" s="13">
        <v>0.78888888888888886</v>
      </c>
      <c r="J183" s="13">
        <v>0.81180555555555556</v>
      </c>
      <c r="K183" s="44">
        <f>Table3[[#This Row],[Delivery Time]]-Table3[[#This Row],[Order Time]]</f>
        <v>2.2916666666666696E-2</v>
      </c>
      <c r="L183" s="43">
        <v>33</v>
      </c>
      <c r="M183" s="10" t="s">
        <v>0</v>
      </c>
      <c r="N183" s="14"/>
      <c r="O183" s="14" t="s">
        <v>39</v>
      </c>
      <c r="P183" s="10" t="s">
        <v>20</v>
      </c>
      <c r="Q183" s="10"/>
    </row>
    <row r="184" spans="1:17" x14ac:dyDescent="0.25">
      <c r="A184" s="17">
        <f t="shared" si="8"/>
        <v>183</v>
      </c>
      <c r="B184" s="18">
        <v>42967</v>
      </c>
      <c r="C184" s="18" t="str">
        <f t="shared" si="9"/>
        <v>Sunday</v>
      </c>
      <c r="D184" s="10" t="str">
        <f t="shared" si="10"/>
        <v>Same</v>
      </c>
      <c r="E184" s="11">
        <v>44.33</v>
      </c>
      <c r="F184" s="11">
        <v>5.67</v>
      </c>
      <c r="G184" s="12">
        <f t="shared" si="11"/>
        <v>0.12790435371080533</v>
      </c>
      <c r="H184" s="11">
        <v>1.5</v>
      </c>
      <c r="I184" s="13">
        <v>0.8125</v>
      </c>
      <c r="J184" s="13">
        <v>0.83750000000000002</v>
      </c>
      <c r="K184" s="44">
        <f>Table3[[#This Row],[Delivery Time]]-Table3[[#This Row],[Order Time]]</f>
        <v>2.5000000000000022E-2</v>
      </c>
      <c r="L184" s="43">
        <v>36</v>
      </c>
      <c r="M184" s="10" t="s">
        <v>0</v>
      </c>
      <c r="N184" s="14"/>
      <c r="O184" s="14" t="s">
        <v>41</v>
      </c>
      <c r="P184" s="10" t="s">
        <v>20</v>
      </c>
      <c r="Q184" s="10"/>
    </row>
    <row r="185" spans="1:17" x14ac:dyDescent="0.25">
      <c r="A185" s="17">
        <f t="shared" si="8"/>
        <v>184</v>
      </c>
      <c r="B185" s="18">
        <v>42967</v>
      </c>
      <c r="C185" s="18" t="str">
        <f t="shared" si="9"/>
        <v>Sunday</v>
      </c>
      <c r="D185" s="10" t="str">
        <f t="shared" si="10"/>
        <v>Same</v>
      </c>
      <c r="E185" s="11">
        <v>22.41</v>
      </c>
      <c r="F185" s="11">
        <v>1.59</v>
      </c>
      <c r="G185" s="12">
        <f t="shared" si="11"/>
        <v>7.0950468540829995E-2</v>
      </c>
      <c r="H185" s="11">
        <v>1.5</v>
      </c>
      <c r="I185" s="13">
        <v>0.86041666666666661</v>
      </c>
      <c r="J185" s="13">
        <v>0.87916666666666676</v>
      </c>
      <c r="K185" s="44">
        <f>Table3[[#This Row],[Delivery Time]]-Table3[[#This Row],[Order Time]]</f>
        <v>1.8750000000000155E-2</v>
      </c>
      <c r="L185" s="43">
        <v>26.999999999999996</v>
      </c>
      <c r="M185" s="10" t="s">
        <v>0</v>
      </c>
      <c r="N185" s="14"/>
      <c r="O185" s="14" t="s">
        <v>39</v>
      </c>
      <c r="P185" s="10" t="s">
        <v>20</v>
      </c>
      <c r="Q185" s="10"/>
    </row>
    <row r="186" spans="1:17" x14ac:dyDescent="0.25">
      <c r="A186" s="17">
        <f t="shared" si="8"/>
        <v>185</v>
      </c>
      <c r="B186" s="18">
        <v>42967</v>
      </c>
      <c r="C186" s="18" t="str">
        <f t="shared" si="9"/>
        <v>Sunday</v>
      </c>
      <c r="D186" s="10" t="str">
        <f t="shared" si="10"/>
        <v>Same</v>
      </c>
      <c r="E186" s="11">
        <v>26.2</v>
      </c>
      <c r="F186" s="11">
        <v>5</v>
      </c>
      <c r="G186" s="12">
        <f t="shared" si="11"/>
        <v>0.19083969465648856</v>
      </c>
      <c r="H186" s="11">
        <v>1.5</v>
      </c>
      <c r="I186" s="13">
        <v>0.89027777777777783</v>
      </c>
      <c r="J186" s="13">
        <v>0.90347222222222223</v>
      </c>
      <c r="K186" s="44">
        <f>Table3[[#This Row],[Delivery Time]]-Table3[[#This Row],[Order Time]]</f>
        <v>1.3194444444444398E-2</v>
      </c>
      <c r="L186" s="43">
        <v>19</v>
      </c>
      <c r="M186" s="10" t="s">
        <v>11</v>
      </c>
      <c r="N186" s="14"/>
      <c r="O186" s="14" t="s">
        <v>41</v>
      </c>
      <c r="P186" s="10" t="s">
        <v>20</v>
      </c>
      <c r="Q186" s="10"/>
    </row>
    <row r="187" spans="1:17" x14ac:dyDescent="0.25">
      <c r="A187" s="17">
        <f t="shared" si="8"/>
        <v>186</v>
      </c>
      <c r="B187" s="18">
        <v>42972</v>
      </c>
      <c r="C187" s="18" t="str">
        <f t="shared" si="9"/>
        <v>Friday</v>
      </c>
      <c r="D187" s="10" t="str">
        <f t="shared" si="10"/>
        <v>Different</v>
      </c>
      <c r="E187" s="11">
        <v>31.39</v>
      </c>
      <c r="F187" s="11">
        <v>5</v>
      </c>
      <c r="G187" s="12">
        <f t="shared" si="11"/>
        <v>0.15928639694170119</v>
      </c>
      <c r="H187" s="11">
        <v>1.5</v>
      </c>
      <c r="I187" s="13">
        <v>0.7055555555555556</v>
      </c>
      <c r="J187" s="13">
        <v>0.7319444444444444</v>
      </c>
      <c r="K187" s="44">
        <f>Table3[[#This Row],[Delivery Time]]-Table3[[#This Row],[Order Time]]</f>
        <v>2.6388888888888795E-2</v>
      </c>
      <c r="L187" s="43">
        <v>38</v>
      </c>
      <c r="M187" s="10" t="s">
        <v>11</v>
      </c>
      <c r="N187" s="14"/>
      <c r="O187" s="14" t="s">
        <v>41</v>
      </c>
      <c r="P187" s="10" t="s">
        <v>20</v>
      </c>
      <c r="Q187" s="10"/>
    </row>
    <row r="188" spans="1:17" x14ac:dyDescent="0.25">
      <c r="A188" s="17">
        <f t="shared" si="8"/>
        <v>187</v>
      </c>
      <c r="B188" s="18">
        <v>42972</v>
      </c>
      <c r="C188" s="18" t="str">
        <f t="shared" si="9"/>
        <v>Friday</v>
      </c>
      <c r="D188" s="10" t="str">
        <f t="shared" si="10"/>
        <v>Same</v>
      </c>
      <c r="E188" s="11">
        <v>39.51</v>
      </c>
      <c r="F188" s="11">
        <v>4</v>
      </c>
      <c r="G188" s="12">
        <f t="shared" si="11"/>
        <v>0.10124019235636549</v>
      </c>
      <c r="H188" s="11">
        <v>1.5</v>
      </c>
      <c r="I188" s="13">
        <v>0.71388888888888891</v>
      </c>
      <c r="J188" s="13">
        <v>0.73958333333333337</v>
      </c>
      <c r="K188" s="44">
        <f>Table3[[#This Row],[Delivery Time]]-Table3[[#This Row],[Order Time]]</f>
        <v>2.5694444444444464E-2</v>
      </c>
      <c r="L188" s="43">
        <v>37</v>
      </c>
      <c r="M188" s="10" t="s">
        <v>11</v>
      </c>
      <c r="N188" s="14"/>
      <c r="O188" s="14" t="s">
        <v>39</v>
      </c>
      <c r="P188" s="10" t="s">
        <v>20</v>
      </c>
      <c r="Q188" s="10"/>
    </row>
    <row r="189" spans="1:17" x14ac:dyDescent="0.25">
      <c r="A189" s="17">
        <f t="shared" si="8"/>
        <v>188</v>
      </c>
      <c r="B189" s="18">
        <v>42972</v>
      </c>
      <c r="C189" s="18" t="str">
        <f t="shared" si="9"/>
        <v>Friday</v>
      </c>
      <c r="D189" s="10" t="str">
        <f t="shared" si="10"/>
        <v>Same</v>
      </c>
      <c r="E189" s="11">
        <v>37.020000000000003</v>
      </c>
      <c r="F189" s="11">
        <v>5</v>
      </c>
      <c r="G189" s="12">
        <f t="shared" si="11"/>
        <v>0.1350621285791464</v>
      </c>
      <c r="H189" s="11">
        <v>1.5</v>
      </c>
      <c r="I189" s="13">
        <v>0.74791666666666667</v>
      </c>
      <c r="J189" s="13">
        <v>0.7680555555555556</v>
      </c>
      <c r="K189" s="44">
        <f>Table3[[#This Row],[Delivery Time]]-Table3[[#This Row],[Order Time]]</f>
        <v>2.0138888888888928E-2</v>
      </c>
      <c r="L189" s="43">
        <v>29.000000000000004</v>
      </c>
      <c r="M189" s="10" t="s">
        <v>11</v>
      </c>
      <c r="N189" s="14"/>
      <c r="O189" s="14" t="s">
        <v>39</v>
      </c>
      <c r="P189" s="10" t="s">
        <v>20</v>
      </c>
      <c r="Q189" s="10"/>
    </row>
    <row r="190" spans="1:17" x14ac:dyDescent="0.25">
      <c r="A190" s="17">
        <f t="shared" si="8"/>
        <v>189</v>
      </c>
      <c r="B190" s="18">
        <v>42972</v>
      </c>
      <c r="C190" s="18" t="str">
        <f t="shared" si="9"/>
        <v>Friday</v>
      </c>
      <c r="D190" s="10" t="str">
        <f t="shared" si="10"/>
        <v>Same</v>
      </c>
      <c r="E190" s="11">
        <v>134.72</v>
      </c>
      <c r="F190" s="11">
        <v>20</v>
      </c>
      <c r="G190" s="12">
        <f t="shared" si="11"/>
        <v>0.14845605700712589</v>
      </c>
      <c r="H190" s="11">
        <v>1.5</v>
      </c>
      <c r="I190" s="13">
        <v>0.78125</v>
      </c>
      <c r="J190" s="13">
        <v>0.80208333333333337</v>
      </c>
      <c r="K190" s="44">
        <f>Table3[[#This Row],[Delivery Time]]-Table3[[#This Row],[Order Time]]</f>
        <v>2.083333333333337E-2</v>
      </c>
      <c r="L190" s="43">
        <v>30</v>
      </c>
      <c r="M190" s="10" t="s">
        <v>11</v>
      </c>
      <c r="N190" s="14"/>
      <c r="O190" s="14" t="s">
        <v>39</v>
      </c>
      <c r="P190" s="10" t="s">
        <v>20</v>
      </c>
      <c r="Q190" s="10"/>
    </row>
    <row r="191" spans="1:17" x14ac:dyDescent="0.25">
      <c r="A191" s="17">
        <f t="shared" si="8"/>
        <v>190</v>
      </c>
      <c r="B191" s="18">
        <v>42972</v>
      </c>
      <c r="C191" s="18" t="str">
        <f t="shared" si="9"/>
        <v>Friday</v>
      </c>
      <c r="D191" s="10" t="str">
        <f t="shared" si="10"/>
        <v>Same</v>
      </c>
      <c r="E191" s="11">
        <v>22.68</v>
      </c>
      <c r="F191" s="11">
        <v>4</v>
      </c>
      <c r="G191" s="12">
        <f t="shared" si="11"/>
        <v>0.17636684303350969</v>
      </c>
      <c r="H191" s="11">
        <v>1.5</v>
      </c>
      <c r="I191" s="13">
        <v>0.78472222222222221</v>
      </c>
      <c r="J191" s="13">
        <v>0.82500000000000007</v>
      </c>
      <c r="K191" s="44">
        <f>Table3[[#This Row],[Delivery Time]]-Table3[[#This Row],[Order Time]]</f>
        <v>4.0277777777777857E-2</v>
      </c>
      <c r="L191" s="43">
        <v>58.000000000000007</v>
      </c>
      <c r="M191" s="10" t="s">
        <v>11</v>
      </c>
      <c r="N191" s="14"/>
      <c r="O191" s="14" t="s">
        <v>41</v>
      </c>
      <c r="P191" s="10" t="s">
        <v>20</v>
      </c>
      <c r="Q191" s="10"/>
    </row>
    <row r="192" spans="1:17" x14ac:dyDescent="0.25">
      <c r="A192" s="17">
        <f t="shared" si="8"/>
        <v>191</v>
      </c>
      <c r="B192" s="18">
        <v>42972</v>
      </c>
      <c r="C192" s="18" t="str">
        <f t="shared" si="9"/>
        <v>Friday</v>
      </c>
      <c r="D192" s="10" t="str">
        <f t="shared" si="10"/>
        <v>Same</v>
      </c>
      <c r="E192" s="11">
        <v>68.680000000000007</v>
      </c>
      <c r="F192" s="11">
        <v>12</v>
      </c>
      <c r="G192" s="12">
        <f t="shared" si="11"/>
        <v>0.17472335468840999</v>
      </c>
      <c r="H192" s="11">
        <v>5</v>
      </c>
      <c r="I192" s="13">
        <v>0.82013888888888886</v>
      </c>
      <c r="J192" s="13">
        <v>0.84583333333333333</v>
      </c>
      <c r="K192" s="44">
        <f>Table3[[#This Row],[Delivery Time]]-Table3[[#This Row],[Order Time]]</f>
        <v>2.5694444444444464E-2</v>
      </c>
      <c r="L192" s="43">
        <v>37</v>
      </c>
      <c r="M192" s="10" t="s">
        <v>0</v>
      </c>
      <c r="N192" s="14"/>
      <c r="O192" s="14" t="s">
        <v>39</v>
      </c>
      <c r="P192" s="10" t="s">
        <v>20</v>
      </c>
      <c r="Q192" s="10"/>
    </row>
    <row r="193" spans="1:17" x14ac:dyDescent="0.25">
      <c r="A193" s="17">
        <f t="shared" si="8"/>
        <v>192</v>
      </c>
      <c r="B193" s="18">
        <v>42972</v>
      </c>
      <c r="C193" s="18" t="str">
        <f t="shared" si="9"/>
        <v>Friday</v>
      </c>
      <c r="D193" s="10" t="str">
        <f t="shared" si="10"/>
        <v>Same</v>
      </c>
      <c r="E193" s="11">
        <v>27.82</v>
      </c>
      <c r="F193" s="11">
        <v>5</v>
      </c>
      <c r="G193" s="12">
        <f t="shared" si="11"/>
        <v>0.17972681524083392</v>
      </c>
      <c r="H193" s="11">
        <v>1.5</v>
      </c>
      <c r="I193" s="13">
        <v>0.86319444444444438</v>
      </c>
      <c r="J193" s="13">
        <v>0.87638888888888899</v>
      </c>
      <c r="K193" s="44">
        <f>Table3[[#This Row],[Delivery Time]]-Table3[[#This Row],[Order Time]]</f>
        <v>1.319444444444462E-2</v>
      </c>
      <c r="L193" s="43">
        <v>19</v>
      </c>
      <c r="M193" s="10" t="s">
        <v>11</v>
      </c>
      <c r="N193" s="14"/>
      <c r="O193" s="14" t="s">
        <v>39</v>
      </c>
      <c r="P193" s="10" t="s">
        <v>20</v>
      </c>
      <c r="Q193" s="10"/>
    </row>
    <row r="194" spans="1:17" x14ac:dyDescent="0.25">
      <c r="A194" s="17">
        <f t="shared" si="8"/>
        <v>193</v>
      </c>
      <c r="B194" s="18">
        <v>42973</v>
      </c>
      <c r="C194" s="18" t="str">
        <f t="shared" si="9"/>
        <v>Saturday</v>
      </c>
      <c r="D194" s="10" t="str">
        <f t="shared" si="10"/>
        <v>Different</v>
      </c>
      <c r="E194" s="11">
        <v>73.069999999999993</v>
      </c>
      <c r="F194" s="11">
        <v>10</v>
      </c>
      <c r="G194" s="12">
        <f t="shared" si="11"/>
        <v>0.1368550704803613</v>
      </c>
      <c r="H194" s="11">
        <v>1.5</v>
      </c>
      <c r="I194" s="13">
        <v>0.7416666666666667</v>
      </c>
      <c r="J194" s="13">
        <v>0.7631944444444444</v>
      </c>
      <c r="K194" s="44">
        <f>Table3[[#This Row],[Delivery Time]]-Table3[[#This Row],[Order Time]]</f>
        <v>2.1527777777777701E-2</v>
      </c>
      <c r="L194" s="43">
        <v>31.000000000000004</v>
      </c>
      <c r="M194" s="10" t="s">
        <v>0</v>
      </c>
      <c r="N194" s="14"/>
      <c r="O194" s="14" t="s">
        <v>39</v>
      </c>
      <c r="P194" s="10" t="s">
        <v>20</v>
      </c>
      <c r="Q194" s="10"/>
    </row>
    <row r="195" spans="1:17" x14ac:dyDescent="0.25">
      <c r="A195" s="17">
        <f t="shared" si="8"/>
        <v>194</v>
      </c>
      <c r="B195" s="18">
        <v>42973</v>
      </c>
      <c r="C195" s="18" t="str">
        <f t="shared" si="9"/>
        <v>Saturday</v>
      </c>
      <c r="D195" s="10" t="str">
        <f t="shared" si="10"/>
        <v>Same</v>
      </c>
      <c r="E195" s="11">
        <v>80.430000000000007</v>
      </c>
      <c r="F195" s="11">
        <v>14</v>
      </c>
      <c r="G195" s="12">
        <f t="shared" si="11"/>
        <v>0.17406440382941687</v>
      </c>
      <c r="H195" s="11">
        <v>5</v>
      </c>
      <c r="I195" s="13">
        <v>0.74097222222222225</v>
      </c>
      <c r="J195" s="13">
        <v>0.76944444444444438</v>
      </c>
      <c r="K195" s="44">
        <f>Table3[[#This Row],[Delivery Time]]-Table3[[#This Row],[Order Time]]</f>
        <v>2.8472222222222121E-2</v>
      </c>
      <c r="L195" s="43">
        <v>41</v>
      </c>
      <c r="M195" s="10" t="s">
        <v>0</v>
      </c>
      <c r="N195" s="14"/>
      <c r="O195" s="14" t="s">
        <v>39</v>
      </c>
      <c r="P195" s="10" t="s">
        <v>20</v>
      </c>
      <c r="Q195" s="10"/>
    </row>
    <row r="196" spans="1:17" x14ac:dyDescent="0.25">
      <c r="A196" s="17">
        <f t="shared" si="8"/>
        <v>195</v>
      </c>
      <c r="B196" s="18">
        <v>42973</v>
      </c>
      <c r="C196" s="18" t="str">
        <f t="shared" si="9"/>
        <v>Saturday</v>
      </c>
      <c r="D196" s="10" t="str">
        <f t="shared" si="10"/>
        <v>Same</v>
      </c>
      <c r="E196" s="11">
        <v>86.11</v>
      </c>
      <c r="F196" s="11">
        <v>5</v>
      </c>
      <c r="G196" s="12">
        <f t="shared" si="11"/>
        <v>5.8065265358262688E-2</v>
      </c>
      <c r="H196" s="11">
        <v>1.5</v>
      </c>
      <c r="I196" s="13">
        <v>0.82291666666666663</v>
      </c>
      <c r="J196" s="13">
        <v>0.82291666666666663</v>
      </c>
      <c r="K196" s="44">
        <f>Table3[[#This Row],[Delivery Time]]-Table3[[#This Row],[Order Time]]</f>
        <v>0</v>
      </c>
      <c r="L196" s="43">
        <v>0</v>
      </c>
      <c r="M196" s="10" t="s">
        <v>0</v>
      </c>
      <c r="N196" s="14"/>
      <c r="O196" s="14" t="s">
        <v>39</v>
      </c>
      <c r="P196" s="10" t="s">
        <v>16</v>
      </c>
      <c r="Q196" s="10"/>
    </row>
    <row r="197" spans="1:17" x14ac:dyDescent="0.25">
      <c r="A197" s="17">
        <f t="shared" si="8"/>
        <v>196</v>
      </c>
      <c r="B197" s="18">
        <v>42973</v>
      </c>
      <c r="C197" s="18" t="str">
        <f t="shared" si="9"/>
        <v>Saturday</v>
      </c>
      <c r="D197" s="10" t="str">
        <f t="shared" si="10"/>
        <v>Same</v>
      </c>
      <c r="E197" s="11">
        <v>30.85</v>
      </c>
      <c r="F197" s="11">
        <v>8</v>
      </c>
      <c r="G197" s="12">
        <f t="shared" si="11"/>
        <v>0.2593192868719611</v>
      </c>
      <c r="H197" s="11">
        <v>1.5</v>
      </c>
      <c r="I197" s="13">
        <v>0.80138888888888893</v>
      </c>
      <c r="J197" s="13">
        <v>0.82638888888888884</v>
      </c>
      <c r="K197" s="44">
        <f>Table3[[#This Row],[Delivery Time]]-Table3[[#This Row],[Order Time]]</f>
        <v>2.4999999999999911E-2</v>
      </c>
      <c r="L197" s="43">
        <v>36</v>
      </c>
      <c r="M197" s="10" t="s">
        <v>0</v>
      </c>
      <c r="N197" s="14"/>
      <c r="O197" s="14" t="s">
        <v>39</v>
      </c>
      <c r="P197" s="10" t="s">
        <v>20</v>
      </c>
      <c r="Q197" s="10"/>
    </row>
    <row r="198" spans="1:17" x14ac:dyDescent="0.25">
      <c r="A198" s="17">
        <f t="shared" ref="A198:A261" si="12">ROW(A197)</f>
        <v>197</v>
      </c>
      <c r="B198" s="18">
        <v>42973</v>
      </c>
      <c r="C198" s="18" t="str">
        <f t="shared" ref="C198:C261" si="13">TEXT(B198,"dddd")</f>
        <v>Saturday</v>
      </c>
      <c r="D198" s="10" t="str">
        <f t="shared" ref="D198:D261" si="14">IF(B197=B198, "Same", "Different")</f>
        <v>Same</v>
      </c>
      <c r="E198" s="11">
        <v>85.57</v>
      </c>
      <c r="F198" s="11">
        <v>10</v>
      </c>
      <c r="G198" s="12">
        <f t="shared" ref="G198:G261" si="15">F198/E198</f>
        <v>0.11686338670094661</v>
      </c>
      <c r="H198" s="11">
        <v>1.5</v>
      </c>
      <c r="I198" s="13">
        <v>0.84236111111111101</v>
      </c>
      <c r="J198" s="13">
        <v>0.86805555555555547</v>
      </c>
      <c r="K198" s="44">
        <f>Table3[[#This Row],[Delivery Time]]-Table3[[#This Row],[Order Time]]</f>
        <v>2.5694444444444464E-2</v>
      </c>
      <c r="L198" s="43">
        <v>37</v>
      </c>
      <c r="M198" s="10" t="s">
        <v>0</v>
      </c>
      <c r="N198" s="14"/>
      <c r="O198" s="14" t="s">
        <v>39</v>
      </c>
      <c r="P198" s="10" t="s">
        <v>20</v>
      </c>
      <c r="Q198" s="10"/>
    </row>
    <row r="199" spans="1:17" x14ac:dyDescent="0.25">
      <c r="A199" s="17">
        <f t="shared" si="12"/>
        <v>198</v>
      </c>
      <c r="B199" s="18">
        <v>42973</v>
      </c>
      <c r="C199" s="18" t="str">
        <f t="shared" si="13"/>
        <v>Saturday</v>
      </c>
      <c r="D199" s="10" t="str">
        <f t="shared" si="14"/>
        <v>Same</v>
      </c>
      <c r="E199" s="11">
        <v>43.73</v>
      </c>
      <c r="F199" s="11">
        <v>5</v>
      </c>
      <c r="G199" s="12">
        <f t="shared" si="15"/>
        <v>0.11433798307797852</v>
      </c>
      <c r="H199" s="11">
        <v>1.5</v>
      </c>
      <c r="I199" s="13">
        <v>0.8520833333333333</v>
      </c>
      <c r="J199" s="13">
        <v>0.87708333333333333</v>
      </c>
      <c r="K199" s="44">
        <f>Table3[[#This Row],[Delivery Time]]-Table3[[#This Row],[Order Time]]</f>
        <v>2.5000000000000022E-2</v>
      </c>
      <c r="L199" s="43">
        <v>36</v>
      </c>
      <c r="M199" s="10" t="s">
        <v>0</v>
      </c>
      <c r="N199" s="14"/>
      <c r="O199" s="14" t="s">
        <v>39</v>
      </c>
      <c r="P199" s="10" t="s">
        <v>20</v>
      </c>
      <c r="Q199" s="10"/>
    </row>
    <row r="200" spans="1:17" x14ac:dyDescent="0.25">
      <c r="A200" s="17">
        <f t="shared" si="12"/>
        <v>199</v>
      </c>
      <c r="B200" s="18">
        <v>42973</v>
      </c>
      <c r="C200" s="18" t="str">
        <f t="shared" si="13"/>
        <v>Saturday</v>
      </c>
      <c r="D200" s="10" t="str">
        <f t="shared" si="14"/>
        <v>Same</v>
      </c>
      <c r="E200" s="11">
        <v>53.53</v>
      </c>
      <c r="F200" s="11">
        <v>7</v>
      </c>
      <c r="G200" s="12">
        <f t="shared" si="15"/>
        <v>0.13076779376050812</v>
      </c>
      <c r="H200" s="11">
        <v>1.5</v>
      </c>
      <c r="I200" s="13">
        <v>0.8979166666666667</v>
      </c>
      <c r="J200" s="13">
        <v>0.9159722222222223</v>
      </c>
      <c r="K200" s="44">
        <f>Table3[[#This Row],[Delivery Time]]-Table3[[#This Row],[Order Time]]</f>
        <v>1.8055555555555602E-2</v>
      </c>
      <c r="L200" s="43">
        <v>26</v>
      </c>
      <c r="M200" s="10" t="s">
        <v>11</v>
      </c>
      <c r="N200" s="14"/>
      <c r="O200" s="14" t="s">
        <v>41</v>
      </c>
      <c r="P200" s="10" t="s">
        <v>20</v>
      </c>
      <c r="Q200" s="10"/>
    </row>
    <row r="201" spans="1:17" x14ac:dyDescent="0.25">
      <c r="A201" s="17">
        <f t="shared" si="12"/>
        <v>200</v>
      </c>
      <c r="B201" s="18">
        <v>42974</v>
      </c>
      <c r="C201" s="18" t="str">
        <f t="shared" si="13"/>
        <v>Sunday</v>
      </c>
      <c r="D201" s="10" t="str">
        <f t="shared" si="14"/>
        <v>Different</v>
      </c>
      <c r="E201" s="11">
        <v>37.89</v>
      </c>
      <c r="F201" s="11">
        <v>5</v>
      </c>
      <c r="G201" s="12">
        <f t="shared" si="15"/>
        <v>0.13196093956188967</v>
      </c>
      <c r="H201" s="11">
        <v>1.5</v>
      </c>
      <c r="I201" s="13">
        <v>0.69236111111111109</v>
      </c>
      <c r="J201" s="13">
        <v>0.71250000000000002</v>
      </c>
      <c r="K201" s="44">
        <f>Table3[[#This Row],[Delivery Time]]-Table3[[#This Row],[Order Time]]</f>
        <v>2.0138888888888928E-2</v>
      </c>
      <c r="L201" s="43">
        <v>29.000000000000004</v>
      </c>
      <c r="M201" s="10" t="s">
        <v>11</v>
      </c>
      <c r="N201" s="14"/>
      <c r="O201" s="14" t="s">
        <v>39</v>
      </c>
      <c r="P201" s="10" t="s">
        <v>20</v>
      </c>
      <c r="Q201" s="10"/>
    </row>
    <row r="202" spans="1:17" x14ac:dyDescent="0.25">
      <c r="A202" s="17">
        <f t="shared" si="12"/>
        <v>201</v>
      </c>
      <c r="B202" s="18">
        <v>42974</v>
      </c>
      <c r="C202" s="18" t="str">
        <f t="shared" si="13"/>
        <v>Sunday</v>
      </c>
      <c r="D202" s="10" t="str">
        <f t="shared" si="14"/>
        <v>Same</v>
      </c>
      <c r="E202" s="11">
        <v>23.49</v>
      </c>
      <c r="F202" s="11">
        <v>3</v>
      </c>
      <c r="G202" s="12">
        <f t="shared" si="15"/>
        <v>0.1277139208173691</v>
      </c>
      <c r="H202" s="11">
        <v>1.5</v>
      </c>
      <c r="I202" s="13">
        <v>0.71250000000000002</v>
      </c>
      <c r="J202" s="13">
        <v>0.73402777777777783</v>
      </c>
      <c r="K202" s="44">
        <f>Table3[[#This Row],[Delivery Time]]-Table3[[#This Row],[Order Time]]</f>
        <v>2.1527777777777812E-2</v>
      </c>
      <c r="L202" s="43">
        <v>31.000000000000004</v>
      </c>
      <c r="M202" s="10" t="s">
        <v>0</v>
      </c>
      <c r="N202" s="14"/>
      <c r="O202" s="14" t="s">
        <v>39</v>
      </c>
      <c r="P202" s="10" t="s">
        <v>20</v>
      </c>
      <c r="Q202" s="10"/>
    </row>
    <row r="203" spans="1:17" x14ac:dyDescent="0.25">
      <c r="A203" s="17">
        <f t="shared" si="12"/>
        <v>202</v>
      </c>
      <c r="B203" s="18">
        <v>42974</v>
      </c>
      <c r="C203" s="18" t="str">
        <f t="shared" si="13"/>
        <v>Sunday</v>
      </c>
      <c r="D203" s="10" t="str">
        <f t="shared" si="14"/>
        <v>Same</v>
      </c>
      <c r="E203" s="11">
        <v>26.79</v>
      </c>
      <c r="F203" s="11">
        <v>5</v>
      </c>
      <c r="G203" s="12">
        <f t="shared" si="15"/>
        <v>0.1866368047779022</v>
      </c>
      <c r="H203" s="11">
        <v>1.5</v>
      </c>
      <c r="I203" s="13">
        <v>0.71736111111111101</v>
      </c>
      <c r="J203" s="13">
        <v>0.75277777777777777</v>
      </c>
      <c r="K203" s="44">
        <f>Table3[[#This Row],[Delivery Time]]-Table3[[#This Row],[Order Time]]</f>
        <v>3.5416666666666763E-2</v>
      </c>
      <c r="L203" s="43">
        <v>51</v>
      </c>
      <c r="M203" s="10" t="s">
        <v>0</v>
      </c>
      <c r="N203" s="14"/>
      <c r="O203" s="14" t="s">
        <v>41</v>
      </c>
      <c r="P203" s="10" t="s">
        <v>20</v>
      </c>
      <c r="Q203" s="10"/>
    </row>
    <row r="204" spans="1:17" x14ac:dyDescent="0.25">
      <c r="A204" s="17">
        <f t="shared" si="12"/>
        <v>203</v>
      </c>
      <c r="B204" s="18">
        <v>42974</v>
      </c>
      <c r="C204" s="18" t="str">
        <f t="shared" si="13"/>
        <v>Sunday</v>
      </c>
      <c r="D204" s="10" t="str">
        <f t="shared" si="14"/>
        <v>Same</v>
      </c>
      <c r="E204" s="11">
        <v>33.56</v>
      </c>
      <c r="F204" s="11">
        <v>3</v>
      </c>
      <c r="G204" s="12">
        <f t="shared" si="15"/>
        <v>8.9392133492252682E-2</v>
      </c>
      <c r="H204" s="11">
        <v>1.5</v>
      </c>
      <c r="I204" s="13">
        <v>0.76736111111111116</v>
      </c>
      <c r="J204" s="13">
        <v>0.78680555555555554</v>
      </c>
      <c r="K204" s="44">
        <f>Table3[[#This Row],[Delivery Time]]-Table3[[#This Row],[Order Time]]</f>
        <v>1.9444444444444375E-2</v>
      </c>
      <c r="L204" s="43">
        <v>28</v>
      </c>
      <c r="M204" s="10" t="s">
        <v>0</v>
      </c>
      <c r="N204" s="14"/>
      <c r="O204" s="14" t="s">
        <v>41</v>
      </c>
      <c r="P204" s="10" t="s">
        <v>20</v>
      </c>
      <c r="Q204" s="10"/>
    </row>
    <row r="205" spans="1:17" x14ac:dyDescent="0.25">
      <c r="A205" s="17">
        <f t="shared" si="12"/>
        <v>204</v>
      </c>
      <c r="B205" s="18">
        <v>42974</v>
      </c>
      <c r="C205" s="18" t="str">
        <f t="shared" si="13"/>
        <v>Sunday</v>
      </c>
      <c r="D205" s="10" t="str">
        <f t="shared" si="14"/>
        <v>Same</v>
      </c>
      <c r="E205" s="11">
        <v>35.4</v>
      </c>
      <c r="F205" s="11">
        <v>7</v>
      </c>
      <c r="G205" s="12">
        <f t="shared" si="15"/>
        <v>0.19774011299435029</v>
      </c>
      <c r="H205" s="11">
        <v>1.5</v>
      </c>
      <c r="I205" s="13">
        <v>0.81597222222222221</v>
      </c>
      <c r="J205" s="13">
        <v>0.8340277777777777</v>
      </c>
      <c r="K205" s="44">
        <f>Table3[[#This Row],[Delivery Time]]-Table3[[#This Row],[Order Time]]</f>
        <v>1.8055555555555491E-2</v>
      </c>
      <c r="L205" s="43">
        <v>26</v>
      </c>
      <c r="M205" s="10" t="s">
        <v>11</v>
      </c>
      <c r="N205" s="14"/>
      <c r="O205" s="14" t="s">
        <v>41</v>
      </c>
      <c r="P205" s="10" t="s">
        <v>20</v>
      </c>
      <c r="Q205" s="10"/>
    </row>
    <row r="206" spans="1:17" x14ac:dyDescent="0.25">
      <c r="A206" s="17">
        <f t="shared" si="12"/>
        <v>205</v>
      </c>
      <c r="B206" s="18">
        <v>42974</v>
      </c>
      <c r="C206" s="18" t="str">
        <f t="shared" si="13"/>
        <v>Sunday</v>
      </c>
      <c r="D206" s="10" t="str">
        <f t="shared" si="14"/>
        <v>Same</v>
      </c>
      <c r="E206" s="11">
        <v>22.41</v>
      </c>
      <c r="F206" s="11">
        <v>2</v>
      </c>
      <c r="G206" s="12">
        <f t="shared" si="15"/>
        <v>8.9245872378402494E-2</v>
      </c>
      <c r="H206" s="11">
        <v>1.5</v>
      </c>
      <c r="I206" s="13">
        <v>0.81666666666666676</v>
      </c>
      <c r="J206" s="13">
        <v>0.84444444444444444</v>
      </c>
      <c r="K206" s="44">
        <f>Table3[[#This Row],[Delivery Time]]-Table3[[#This Row],[Order Time]]</f>
        <v>2.7777777777777679E-2</v>
      </c>
      <c r="L206" s="43">
        <v>40</v>
      </c>
      <c r="M206" s="10" t="s">
        <v>11</v>
      </c>
      <c r="N206" s="14"/>
      <c r="O206" s="14" t="s">
        <v>39</v>
      </c>
      <c r="P206" s="10" t="s">
        <v>20</v>
      </c>
      <c r="Q206" s="10"/>
    </row>
    <row r="207" spans="1:17" x14ac:dyDescent="0.25">
      <c r="A207" s="17">
        <f t="shared" si="12"/>
        <v>206</v>
      </c>
      <c r="B207" s="18">
        <v>42974</v>
      </c>
      <c r="C207" s="18" t="str">
        <f t="shared" si="13"/>
        <v>Sunday</v>
      </c>
      <c r="D207" s="10" t="str">
        <f t="shared" si="14"/>
        <v>Same</v>
      </c>
      <c r="E207" s="11">
        <v>48.98</v>
      </c>
      <c r="F207" s="11">
        <v>5</v>
      </c>
      <c r="G207" s="12">
        <f t="shared" si="15"/>
        <v>0.10208248264597795</v>
      </c>
      <c r="H207" s="11">
        <v>1.5</v>
      </c>
      <c r="I207" s="13">
        <v>0.84375</v>
      </c>
      <c r="J207" s="13">
        <v>0.8652777777777777</v>
      </c>
      <c r="K207" s="44">
        <f>Table3[[#This Row],[Delivery Time]]-Table3[[#This Row],[Order Time]]</f>
        <v>2.1527777777777701E-2</v>
      </c>
      <c r="L207" s="43">
        <v>31.000000000000004</v>
      </c>
      <c r="M207" s="10" t="s">
        <v>0</v>
      </c>
      <c r="N207" s="14"/>
      <c r="O207" s="14" t="s">
        <v>39</v>
      </c>
      <c r="P207" s="10" t="s">
        <v>20</v>
      </c>
      <c r="Q207" s="10"/>
    </row>
    <row r="208" spans="1:17" x14ac:dyDescent="0.25">
      <c r="A208" s="17">
        <f t="shared" si="12"/>
        <v>207</v>
      </c>
      <c r="B208" s="18">
        <v>42979</v>
      </c>
      <c r="C208" s="18" t="str">
        <f t="shared" si="13"/>
        <v>Friday</v>
      </c>
      <c r="D208" s="10" t="str">
        <f t="shared" si="14"/>
        <v>Different</v>
      </c>
      <c r="E208" s="11">
        <v>24.57</v>
      </c>
      <c r="F208" s="11">
        <v>10</v>
      </c>
      <c r="G208" s="12">
        <f t="shared" si="15"/>
        <v>0.40700040700040702</v>
      </c>
      <c r="H208" s="11">
        <v>1.5</v>
      </c>
      <c r="I208" s="13">
        <v>0.70833333333333337</v>
      </c>
      <c r="J208" s="13">
        <v>0.7284722222222223</v>
      </c>
      <c r="K208" s="44">
        <f>Table3[[#This Row],[Delivery Time]]-Table3[[#This Row],[Order Time]]</f>
        <v>2.0138888888888928E-2</v>
      </c>
      <c r="L208" s="43">
        <v>29.000000000000004</v>
      </c>
      <c r="M208" s="10" t="s">
        <v>11</v>
      </c>
      <c r="N208" s="14"/>
      <c r="O208" s="14" t="s">
        <v>39</v>
      </c>
      <c r="P208" s="10" t="s">
        <v>20</v>
      </c>
      <c r="Q208" s="10"/>
    </row>
    <row r="209" spans="1:17" x14ac:dyDescent="0.25">
      <c r="A209" s="17">
        <f t="shared" si="12"/>
        <v>208</v>
      </c>
      <c r="B209" s="18">
        <v>42979</v>
      </c>
      <c r="C209" s="18" t="str">
        <f t="shared" si="13"/>
        <v>Friday</v>
      </c>
      <c r="D209" s="10" t="str">
        <f t="shared" si="14"/>
        <v>Same</v>
      </c>
      <c r="E209" s="11">
        <v>38.92</v>
      </c>
      <c r="F209" s="11">
        <v>4</v>
      </c>
      <c r="G209" s="12">
        <f t="shared" si="15"/>
        <v>0.10277492291880781</v>
      </c>
      <c r="H209" s="11">
        <v>1.5</v>
      </c>
      <c r="I209" s="13">
        <v>0.76736111111111116</v>
      </c>
      <c r="J209" s="13">
        <v>0.78888888888888886</v>
      </c>
      <c r="K209" s="44">
        <f>Table3[[#This Row],[Delivery Time]]-Table3[[#This Row],[Order Time]]</f>
        <v>2.1527777777777701E-2</v>
      </c>
      <c r="L209" s="43">
        <v>31.000000000000004</v>
      </c>
      <c r="M209" s="10" t="s">
        <v>12</v>
      </c>
      <c r="N209" s="14"/>
      <c r="O209" s="14" t="s">
        <v>41</v>
      </c>
      <c r="P209" s="10" t="s">
        <v>20</v>
      </c>
      <c r="Q209" s="10"/>
    </row>
    <row r="210" spans="1:17" x14ac:dyDescent="0.25">
      <c r="A210" s="17">
        <f t="shared" si="12"/>
        <v>209</v>
      </c>
      <c r="B210" s="18">
        <v>42979</v>
      </c>
      <c r="C210" s="18" t="str">
        <f t="shared" si="13"/>
        <v>Friday</v>
      </c>
      <c r="D210" s="10" t="str">
        <f t="shared" si="14"/>
        <v>Same</v>
      </c>
      <c r="E210" s="11">
        <v>34.26</v>
      </c>
      <c r="F210" s="11">
        <v>10</v>
      </c>
      <c r="G210" s="12">
        <f t="shared" si="15"/>
        <v>0.29188558085230593</v>
      </c>
      <c r="H210" s="11">
        <v>1.5</v>
      </c>
      <c r="I210" s="13">
        <v>0.7993055555555556</v>
      </c>
      <c r="J210" s="13">
        <v>0.82361111111111107</v>
      </c>
      <c r="K210" s="44">
        <f>Table3[[#This Row],[Delivery Time]]-Table3[[#This Row],[Order Time]]</f>
        <v>2.4305555555555469E-2</v>
      </c>
      <c r="L210" s="43">
        <v>35</v>
      </c>
      <c r="M210" s="10" t="s">
        <v>0</v>
      </c>
      <c r="N210" s="14" t="s">
        <v>24</v>
      </c>
      <c r="O210" s="14" t="s">
        <v>39</v>
      </c>
      <c r="P210" s="10" t="s">
        <v>20</v>
      </c>
      <c r="Q210" s="10"/>
    </row>
    <row r="211" spans="1:17" x14ac:dyDescent="0.25">
      <c r="A211" s="17">
        <f t="shared" si="12"/>
        <v>210</v>
      </c>
      <c r="B211" s="18">
        <v>42979</v>
      </c>
      <c r="C211" s="18" t="str">
        <f t="shared" si="13"/>
        <v>Friday</v>
      </c>
      <c r="D211" s="10" t="str">
        <f t="shared" si="14"/>
        <v>Same</v>
      </c>
      <c r="E211" s="11">
        <v>34.64</v>
      </c>
      <c r="F211" s="11">
        <v>5</v>
      </c>
      <c r="G211" s="12">
        <f t="shared" si="15"/>
        <v>0.14434180138568128</v>
      </c>
      <c r="H211" s="11">
        <v>1.5</v>
      </c>
      <c r="I211" s="13">
        <v>0.80694444444444446</v>
      </c>
      <c r="J211" s="13">
        <v>0.83263888888888893</v>
      </c>
      <c r="K211" s="44">
        <f>Table3[[#This Row],[Delivery Time]]-Table3[[#This Row],[Order Time]]</f>
        <v>2.5694444444444464E-2</v>
      </c>
      <c r="L211" s="43">
        <v>37</v>
      </c>
      <c r="M211" s="10" t="s">
        <v>0</v>
      </c>
      <c r="N211" s="14"/>
      <c r="O211" s="14" t="s">
        <v>39</v>
      </c>
      <c r="P211" s="10" t="s">
        <v>20</v>
      </c>
      <c r="Q211" s="10"/>
    </row>
    <row r="212" spans="1:17" x14ac:dyDescent="0.25">
      <c r="A212" s="17">
        <f t="shared" si="12"/>
        <v>211</v>
      </c>
      <c r="B212" s="18">
        <v>42979</v>
      </c>
      <c r="C212" s="18" t="str">
        <f t="shared" si="13"/>
        <v>Friday</v>
      </c>
      <c r="D212" s="10" t="str">
        <f t="shared" si="14"/>
        <v>Same</v>
      </c>
      <c r="E212" s="11">
        <v>96.23</v>
      </c>
      <c r="F212" s="11">
        <v>20</v>
      </c>
      <c r="G212" s="12">
        <f t="shared" si="15"/>
        <v>0.2078353943676608</v>
      </c>
      <c r="H212" s="11">
        <v>5</v>
      </c>
      <c r="I212" s="13">
        <v>0.80833333333333324</v>
      </c>
      <c r="J212" s="13">
        <v>0.84236111111111101</v>
      </c>
      <c r="K212" s="44">
        <f>Table3[[#This Row],[Delivery Time]]-Table3[[#This Row],[Order Time]]</f>
        <v>3.4027777777777768E-2</v>
      </c>
      <c r="L212" s="43">
        <v>49</v>
      </c>
      <c r="M212" s="10" t="s">
        <v>0</v>
      </c>
      <c r="N212" s="14"/>
      <c r="O212" s="14" t="s">
        <v>39</v>
      </c>
      <c r="P212" s="10" t="s">
        <v>20</v>
      </c>
      <c r="Q212" s="10"/>
    </row>
    <row r="213" spans="1:17" x14ac:dyDescent="0.25">
      <c r="A213" s="17">
        <f t="shared" si="12"/>
        <v>212</v>
      </c>
      <c r="B213" s="18">
        <v>42979</v>
      </c>
      <c r="C213" s="18" t="str">
        <f t="shared" si="13"/>
        <v>Friday</v>
      </c>
      <c r="D213" s="10" t="str">
        <f t="shared" si="14"/>
        <v>Same</v>
      </c>
      <c r="E213" s="11">
        <v>50.99</v>
      </c>
      <c r="F213" s="11">
        <v>12</v>
      </c>
      <c r="G213" s="12">
        <f t="shared" si="15"/>
        <v>0.23534026279662679</v>
      </c>
      <c r="H213" s="11">
        <v>1.5</v>
      </c>
      <c r="I213" s="13">
        <v>0.86041666666666661</v>
      </c>
      <c r="J213" s="13">
        <v>0.87916666666666676</v>
      </c>
      <c r="K213" s="44">
        <f>Table3[[#This Row],[Delivery Time]]-Table3[[#This Row],[Order Time]]</f>
        <v>1.8750000000000155E-2</v>
      </c>
      <c r="L213" s="43">
        <v>26.999999999999996</v>
      </c>
      <c r="M213" s="10" t="s">
        <v>0</v>
      </c>
      <c r="N213" s="14"/>
      <c r="O213" s="14" t="s">
        <v>39</v>
      </c>
      <c r="P213" s="10" t="s">
        <v>20</v>
      </c>
      <c r="Q213" s="10"/>
    </row>
    <row r="214" spans="1:17" x14ac:dyDescent="0.25">
      <c r="A214" s="17">
        <f t="shared" si="12"/>
        <v>213</v>
      </c>
      <c r="B214" s="18">
        <v>42979</v>
      </c>
      <c r="C214" s="18" t="str">
        <f t="shared" si="13"/>
        <v>Friday</v>
      </c>
      <c r="D214" s="10" t="str">
        <f t="shared" si="14"/>
        <v>Same</v>
      </c>
      <c r="E214" s="11">
        <v>21.65</v>
      </c>
      <c r="F214" s="11">
        <v>6.35</v>
      </c>
      <c r="G214" s="12">
        <f t="shared" si="15"/>
        <v>0.29330254041570442</v>
      </c>
      <c r="H214" s="11">
        <v>1.5</v>
      </c>
      <c r="I214" s="13">
        <v>0.86111111111111116</v>
      </c>
      <c r="J214" s="13">
        <v>0.88750000000000007</v>
      </c>
      <c r="K214" s="44">
        <f>Table3[[#This Row],[Delivery Time]]-Table3[[#This Row],[Order Time]]</f>
        <v>2.6388888888888906E-2</v>
      </c>
      <c r="L214" s="43">
        <v>38</v>
      </c>
      <c r="M214" s="10" t="s">
        <v>0</v>
      </c>
      <c r="N214" s="14"/>
      <c r="O214" s="14" t="s">
        <v>40</v>
      </c>
      <c r="P214" s="10" t="s">
        <v>20</v>
      </c>
      <c r="Q214" s="10"/>
    </row>
    <row r="215" spans="1:17" x14ac:dyDescent="0.25">
      <c r="A215" s="17">
        <f t="shared" si="12"/>
        <v>214</v>
      </c>
      <c r="B215" s="18">
        <v>42979</v>
      </c>
      <c r="C215" s="18" t="str">
        <f t="shared" si="13"/>
        <v>Friday</v>
      </c>
      <c r="D215" s="10" t="str">
        <f t="shared" si="14"/>
        <v>Same</v>
      </c>
      <c r="E215" s="11">
        <v>36.26</v>
      </c>
      <c r="F215" s="11">
        <v>8</v>
      </c>
      <c r="G215" s="12">
        <f t="shared" si="15"/>
        <v>0.22062879205736349</v>
      </c>
      <c r="H215" s="11">
        <v>5</v>
      </c>
      <c r="I215" s="13">
        <v>0.90972222222222221</v>
      </c>
      <c r="J215" s="13">
        <v>0.9291666666666667</v>
      </c>
      <c r="K215" s="44">
        <f>Table3[[#This Row],[Delivery Time]]-Table3[[#This Row],[Order Time]]</f>
        <v>1.9444444444444486E-2</v>
      </c>
      <c r="L215" s="43">
        <v>28</v>
      </c>
      <c r="M215" s="10" t="s">
        <v>0</v>
      </c>
      <c r="N215" s="14"/>
      <c r="O215" s="14" t="s">
        <v>40</v>
      </c>
      <c r="P215" s="10" t="s">
        <v>20</v>
      </c>
      <c r="Q215" s="10"/>
    </row>
    <row r="216" spans="1:17" x14ac:dyDescent="0.25">
      <c r="A216" s="17">
        <f t="shared" si="12"/>
        <v>215</v>
      </c>
      <c r="B216" s="18">
        <v>42980</v>
      </c>
      <c r="C216" s="18" t="str">
        <f t="shared" si="13"/>
        <v>Saturday</v>
      </c>
      <c r="D216" s="10" t="str">
        <f t="shared" si="14"/>
        <v>Different</v>
      </c>
      <c r="E216" s="11">
        <v>72.37</v>
      </c>
      <c r="F216" s="11">
        <v>7</v>
      </c>
      <c r="G216" s="12">
        <f t="shared" si="15"/>
        <v>9.6725162360093958E-2</v>
      </c>
      <c r="H216" s="11">
        <v>1.5</v>
      </c>
      <c r="I216" s="13">
        <v>0.72777777777777775</v>
      </c>
      <c r="J216" s="13">
        <v>0.75</v>
      </c>
      <c r="K216" s="44">
        <f>Table3[[#This Row],[Delivery Time]]-Table3[[#This Row],[Order Time]]</f>
        <v>2.2222222222222254E-2</v>
      </c>
      <c r="L216" s="43">
        <v>32</v>
      </c>
      <c r="M216" s="10" t="s">
        <v>11</v>
      </c>
      <c r="N216" s="14"/>
      <c r="O216" s="14" t="s">
        <v>39</v>
      </c>
      <c r="P216" s="10" t="s">
        <v>20</v>
      </c>
      <c r="Q216" s="10"/>
    </row>
    <row r="217" spans="1:17" x14ac:dyDescent="0.25">
      <c r="A217" s="17">
        <f t="shared" si="12"/>
        <v>216</v>
      </c>
      <c r="B217" s="18">
        <v>42980</v>
      </c>
      <c r="C217" s="18" t="str">
        <f t="shared" si="13"/>
        <v>Saturday</v>
      </c>
      <c r="D217" s="10" t="str">
        <f t="shared" si="14"/>
        <v>Same</v>
      </c>
      <c r="E217" s="11">
        <v>35.130000000000003</v>
      </c>
      <c r="F217" s="11">
        <v>5</v>
      </c>
      <c r="G217" s="12">
        <f t="shared" si="15"/>
        <v>0.14232849416453172</v>
      </c>
      <c r="H217" s="11">
        <v>1.5</v>
      </c>
      <c r="I217" s="13">
        <v>0.73541666666666661</v>
      </c>
      <c r="J217" s="13">
        <v>0.75694444444444453</v>
      </c>
      <c r="K217" s="44">
        <f>Table3[[#This Row],[Delivery Time]]-Table3[[#This Row],[Order Time]]</f>
        <v>2.1527777777777923E-2</v>
      </c>
      <c r="L217" s="43">
        <v>31.000000000000004</v>
      </c>
      <c r="M217" s="10" t="s">
        <v>11</v>
      </c>
      <c r="N217" s="14"/>
      <c r="O217" s="14" t="s">
        <v>39</v>
      </c>
      <c r="P217" s="10" t="s">
        <v>20</v>
      </c>
      <c r="Q217" s="10"/>
    </row>
    <row r="218" spans="1:17" x14ac:dyDescent="0.25">
      <c r="A218" s="17">
        <f t="shared" si="12"/>
        <v>217</v>
      </c>
      <c r="B218" s="18">
        <v>42980</v>
      </c>
      <c r="C218" s="18" t="str">
        <f t="shared" si="13"/>
        <v>Saturday</v>
      </c>
      <c r="D218" s="10" t="str">
        <f t="shared" si="14"/>
        <v>Same</v>
      </c>
      <c r="E218" s="11">
        <v>49.69</v>
      </c>
      <c r="F218" s="11">
        <v>10.09</v>
      </c>
      <c r="G218" s="12">
        <f t="shared" si="15"/>
        <v>0.20305896558663716</v>
      </c>
      <c r="H218" s="11">
        <v>1.5</v>
      </c>
      <c r="I218" s="13">
        <v>0.7895833333333333</v>
      </c>
      <c r="J218" s="13">
        <v>0.81944444444444453</v>
      </c>
      <c r="K218" s="44">
        <f>Table3[[#This Row],[Delivery Time]]-Table3[[#This Row],[Order Time]]</f>
        <v>2.9861111111111227E-2</v>
      </c>
      <c r="L218" s="43">
        <v>43</v>
      </c>
      <c r="M218" s="10" t="s">
        <v>0</v>
      </c>
      <c r="N218" s="28" t="s">
        <v>23</v>
      </c>
      <c r="O218" s="14" t="s">
        <v>39</v>
      </c>
      <c r="P218" s="10" t="s">
        <v>20</v>
      </c>
      <c r="Q218" s="10"/>
    </row>
    <row r="219" spans="1:17" x14ac:dyDescent="0.25">
      <c r="A219" s="17">
        <f t="shared" si="12"/>
        <v>218</v>
      </c>
      <c r="B219" s="18">
        <v>42980</v>
      </c>
      <c r="C219" s="18" t="str">
        <f t="shared" si="13"/>
        <v>Saturday</v>
      </c>
      <c r="D219" s="10" t="str">
        <f t="shared" si="14"/>
        <v>Same</v>
      </c>
      <c r="E219" s="11">
        <v>39.97</v>
      </c>
      <c r="F219" s="11">
        <v>6</v>
      </c>
      <c r="G219" s="12">
        <f t="shared" si="15"/>
        <v>0.15011258443832876</v>
      </c>
      <c r="H219" s="11">
        <v>5</v>
      </c>
      <c r="I219" s="13">
        <v>0.80347222222222225</v>
      </c>
      <c r="J219" s="13">
        <v>0.83263888888888893</v>
      </c>
      <c r="K219" s="44">
        <f>Table3[[#This Row],[Delivery Time]]-Table3[[#This Row],[Order Time]]</f>
        <v>2.9166666666666674E-2</v>
      </c>
      <c r="L219" s="43">
        <v>42</v>
      </c>
      <c r="M219" s="10" t="s">
        <v>0</v>
      </c>
      <c r="N219" s="14"/>
      <c r="O219" s="14" t="s">
        <v>39</v>
      </c>
      <c r="P219" s="10" t="s">
        <v>20</v>
      </c>
      <c r="Q219" s="10"/>
    </row>
    <row r="220" spans="1:17" x14ac:dyDescent="0.25">
      <c r="A220" s="17">
        <f t="shared" si="12"/>
        <v>219</v>
      </c>
      <c r="B220" s="18">
        <v>42980</v>
      </c>
      <c r="C220" s="18" t="str">
        <f t="shared" si="13"/>
        <v>Saturday</v>
      </c>
      <c r="D220" s="10" t="str">
        <f t="shared" si="14"/>
        <v>Same</v>
      </c>
      <c r="E220" s="11">
        <v>119.56</v>
      </c>
      <c r="F220" s="11">
        <v>20</v>
      </c>
      <c r="G220" s="12">
        <f t="shared" si="15"/>
        <v>0.16728002676480427</v>
      </c>
      <c r="H220" s="11">
        <v>7</v>
      </c>
      <c r="I220" s="13">
        <v>0.79791666666666661</v>
      </c>
      <c r="J220" s="13">
        <v>0.8354166666666667</v>
      </c>
      <c r="K220" s="44">
        <f>Table3[[#This Row],[Delivery Time]]-Table3[[#This Row],[Order Time]]</f>
        <v>3.7500000000000089E-2</v>
      </c>
      <c r="L220" s="43">
        <v>53.999999999999993</v>
      </c>
      <c r="M220" s="10" t="s">
        <v>0</v>
      </c>
      <c r="N220" s="14"/>
      <c r="O220" s="14" t="s">
        <v>39</v>
      </c>
      <c r="P220" s="10" t="s">
        <v>20</v>
      </c>
      <c r="Q220" s="10"/>
    </row>
    <row r="221" spans="1:17" x14ac:dyDescent="0.25">
      <c r="A221" s="17">
        <f t="shared" si="12"/>
        <v>220</v>
      </c>
      <c r="B221" s="18">
        <v>42980</v>
      </c>
      <c r="C221" s="18" t="str">
        <f t="shared" si="13"/>
        <v>Saturday</v>
      </c>
      <c r="D221" s="10" t="str">
        <f t="shared" si="14"/>
        <v>Same</v>
      </c>
      <c r="E221" s="11">
        <v>44.33</v>
      </c>
      <c r="F221" s="11">
        <v>5</v>
      </c>
      <c r="G221" s="12">
        <f t="shared" si="15"/>
        <v>0.11279043537108054</v>
      </c>
      <c r="H221" s="11">
        <v>1.5</v>
      </c>
      <c r="I221" s="13">
        <v>0.85416666666666663</v>
      </c>
      <c r="J221" s="13">
        <v>0.87361111111111101</v>
      </c>
      <c r="K221" s="44">
        <f>Table3[[#This Row],[Delivery Time]]-Table3[[#This Row],[Order Time]]</f>
        <v>1.9444444444444375E-2</v>
      </c>
      <c r="L221" s="43">
        <v>28</v>
      </c>
      <c r="M221" s="10" t="s">
        <v>11</v>
      </c>
      <c r="N221" s="14"/>
      <c r="O221" s="14" t="s">
        <v>39</v>
      </c>
      <c r="P221" s="10" t="s">
        <v>20</v>
      </c>
      <c r="Q221" s="10"/>
    </row>
    <row r="222" spans="1:17" x14ac:dyDescent="0.25">
      <c r="A222" s="17">
        <f t="shared" si="12"/>
        <v>221</v>
      </c>
      <c r="B222" s="18">
        <v>42980</v>
      </c>
      <c r="C222" s="18" t="str">
        <f t="shared" si="13"/>
        <v>Saturday</v>
      </c>
      <c r="D222" s="10" t="str">
        <f t="shared" si="14"/>
        <v>Same</v>
      </c>
      <c r="E222" s="11">
        <v>49.25</v>
      </c>
      <c r="F222" s="11">
        <v>10.75</v>
      </c>
      <c r="G222" s="12">
        <f t="shared" si="15"/>
        <v>0.21827411167512689</v>
      </c>
      <c r="H222" s="11">
        <v>1.5</v>
      </c>
      <c r="I222" s="13">
        <v>0.8965277777777777</v>
      </c>
      <c r="J222" s="13">
        <v>0.90833333333333333</v>
      </c>
      <c r="K222" s="44">
        <f>Table3[[#This Row],[Delivery Time]]-Table3[[#This Row],[Order Time]]</f>
        <v>1.1805555555555625E-2</v>
      </c>
      <c r="L222" s="43">
        <v>17</v>
      </c>
      <c r="M222" s="10" t="s">
        <v>0</v>
      </c>
      <c r="N222" s="14"/>
      <c r="O222" s="14" t="s">
        <v>39</v>
      </c>
      <c r="P222" s="10" t="s">
        <v>20</v>
      </c>
      <c r="Q222" s="10"/>
    </row>
    <row r="223" spans="1:17" x14ac:dyDescent="0.25">
      <c r="A223" s="17">
        <f t="shared" si="12"/>
        <v>222</v>
      </c>
      <c r="B223" s="18">
        <v>42981</v>
      </c>
      <c r="C223" s="18" t="str">
        <f t="shared" si="13"/>
        <v>Sunday</v>
      </c>
      <c r="D223" s="10" t="str">
        <f t="shared" si="14"/>
        <v>Different</v>
      </c>
      <c r="E223" s="11">
        <v>20.57</v>
      </c>
      <c r="F223" s="11">
        <v>2.4300000000000002</v>
      </c>
      <c r="G223" s="12">
        <f t="shared" si="15"/>
        <v>0.11813320369470102</v>
      </c>
      <c r="H223" s="11">
        <v>1.5</v>
      </c>
      <c r="I223" s="13">
        <v>0.69930555555555562</v>
      </c>
      <c r="J223" s="13">
        <v>0.72013888888888899</v>
      </c>
      <c r="K223" s="44">
        <f>Table3[[#This Row],[Delivery Time]]-Table3[[#This Row],[Order Time]]</f>
        <v>2.083333333333337E-2</v>
      </c>
      <c r="L223" s="43">
        <v>30</v>
      </c>
      <c r="M223" s="10" t="s">
        <v>11</v>
      </c>
      <c r="N223" s="14"/>
      <c r="O223" s="14" t="s">
        <v>39</v>
      </c>
      <c r="P223" s="10" t="s">
        <v>20</v>
      </c>
      <c r="Q223" s="10"/>
    </row>
    <row r="224" spans="1:17" x14ac:dyDescent="0.25">
      <c r="A224" s="17">
        <f t="shared" si="12"/>
        <v>223</v>
      </c>
      <c r="B224" s="18">
        <v>42981</v>
      </c>
      <c r="C224" s="18" t="str">
        <f t="shared" si="13"/>
        <v>Sunday</v>
      </c>
      <c r="D224" s="10" t="str">
        <f t="shared" si="14"/>
        <v>Same</v>
      </c>
      <c r="E224" s="11">
        <v>19.7</v>
      </c>
      <c r="F224" s="11">
        <v>4</v>
      </c>
      <c r="G224" s="12">
        <f t="shared" si="15"/>
        <v>0.20304568527918782</v>
      </c>
      <c r="H224" s="11">
        <v>1.5</v>
      </c>
      <c r="I224" s="13">
        <v>0.74236111111111114</v>
      </c>
      <c r="J224" s="13">
        <v>0.75763888888888886</v>
      </c>
      <c r="K224" s="44">
        <f>Table3[[#This Row],[Delivery Time]]-Table3[[#This Row],[Order Time]]</f>
        <v>1.5277777777777724E-2</v>
      </c>
      <c r="L224" s="43">
        <v>22</v>
      </c>
      <c r="M224" s="10" t="s">
        <v>11</v>
      </c>
      <c r="N224" s="14"/>
      <c r="O224" s="14" t="s">
        <v>39</v>
      </c>
      <c r="P224" s="10" t="s">
        <v>20</v>
      </c>
      <c r="Q224" s="10"/>
    </row>
    <row r="225" spans="1:17" x14ac:dyDescent="0.25">
      <c r="A225" s="17">
        <f t="shared" si="12"/>
        <v>224</v>
      </c>
      <c r="B225" s="18">
        <v>42981</v>
      </c>
      <c r="C225" s="18" t="str">
        <f t="shared" si="13"/>
        <v>Sunday</v>
      </c>
      <c r="D225" s="10" t="str">
        <f t="shared" si="14"/>
        <v>Same</v>
      </c>
      <c r="E225" s="11">
        <v>150.31</v>
      </c>
      <c r="F225" s="11">
        <v>20</v>
      </c>
      <c r="G225" s="12">
        <f t="shared" si="15"/>
        <v>0.13305834608475817</v>
      </c>
      <c r="H225" s="11">
        <v>5</v>
      </c>
      <c r="I225" s="13">
        <v>0.79166666666666663</v>
      </c>
      <c r="J225" s="13">
        <v>0.79166666666666663</v>
      </c>
      <c r="K225" s="44">
        <f>Table3[[#This Row],[Delivery Time]]-Table3[[#This Row],[Order Time]]</f>
        <v>0</v>
      </c>
      <c r="L225" s="43">
        <v>0</v>
      </c>
      <c r="M225" s="10" t="s">
        <v>0</v>
      </c>
      <c r="N225" s="14"/>
      <c r="O225" s="14" t="s">
        <v>39</v>
      </c>
      <c r="P225" s="10" t="s">
        <v>16</v>
      </c>
      <c r="Q225" s="10"/>
    </row>
    <row r="226" spans="1:17" x14ac:dyDescent="0.25">
      <c r="A226" s="17">
        <f t="shared" si="12"/>
        <v>225</v>
      </c>
      <c r="B226" s="18">
        <v>42981</v>
      </c>
      <c r="C226" s="18" t="str">
        <f t="shared" si="13"/>
        <v>Sunday</v>
      </c>
      <c r="D226" s="10" t="str">
        <f t="shared" si="14"/>
        <v>Same</v>
      </c>
      <c r="E226" s="11">
        <v>37.35</v>
      </c>
      <c r="F226" s="11">
        <v>4</v>
      </c>
      <c r="G226" s="12">
        <f t="shared" si="15"/>
        <v>0.107095046854083</v>
      </c>
      <c r="H226" s="11">
        <v>1.5</v>
      </c>
      <c r="I226" s="13">
        <v>0.76666666666666661</v>
      </c>
      <c r="J226" s="13">
        <v>0.7993055555555556</v>
      </c>
      <c r="K226" s="44">
        <f>Table3[[#This Row],[Delivery Time]]-Table3[[#This Row],[Order Time]]</f>
        <v>3.2638888888888995E-2</v>
      </c>
      <c r="L226" s="43">
        <v>47.000000000000007</v>
      </c>
      <c r="M226" s="10" t="s">
        <v>0</v>
      </c>
      <c r="N226" s="14"/>
      <c r="O226" s="14" t="s">
        <v>39</v>
      </c>
      <c r="P226" s="10" t="s">
        <v>20</v>
      </c>
      <c r="Q226" s="10"/>
    </row>
    <row r="227" spans="1:17" x14ac:dyDescent="0.25">
      <c r="A227" s="17">
        <f t="shared" si="12"/>
        <v>226</v>
      </c>
      <c r="B227" s="18">
        <v>42981</v>
      </c>
      <c r="C227" s="18" t="str">
        <f t="shared" si="13"/>
        <v>Sunday</v>
      </c>
      <c r="D227" s="10" t="str">
        <f t="shared" si="14"/>
        <v>Same</v>
      </c>
      <c r="E227" s="11">
        <v>27.01</v>
      </c>
      <c r="F227" s="11">
        <v>7.99</v>
      </c>
      <c r="G227" s="12">
        <f t="shared" si="15"/>
        <v>0.29581636430951497</v>
      </c>
      <c r="H227" s="11">
        <v>1.5</v>
      </c>
      <c r="I227" s="13">
        <v>0.8027777777777777</v>
      </c>
      <c r="J227" s="13">
        <v>0.81805555555555554</v>
      </c>
      <c r="K227" s="44">
        <f>Table3[[#This Row],[Delivery Time]]-Table3[[#This Row],[Order Time]]</f>
        <v>1.5277777777777835E-2</v>
      </c>
      <c r="L227" s="43">
        <v>22</v>
      </c>
      <c r="M227" s="10" t="s">
        <v>0</v>
      </c>
      <c r="N227" s="14"/>
      <c r="O227" s="14" t="s">
        <v>40</v>
      </c>
      <c r="P227" s="10" t="s">
        <v>20</v>
      </c>
      <c r="Q227" s="10"/>
    </row>
    <row r="228" spans="1:17" x14ac:dyDescent="0.25">
      <c r="A228" s="17">
        <f t="shared" si="12"/>
        <v>227</v>
      </c>
      <c r="B228" s="18">
        <v>42981</v>
      </c>
      <c r="C228" s="18" t="str">
        <f t="shared" si="13"/>
        <v>Sunday</v>
      </c>
      <c r="D228" s="10" t="str">
        <f t="shared" si="14"/>
        <v>Same</v>
      </c>
      <c r="E228" s="11">
        <v>22.14</v>
      </c>
      <c r="F228" s="11">
        <v>3</v>
      </c>
      <c r="G228" s="12">
        <f t="shared" si="15"/>
        <v>0.13550135501355012</v>
      </c>
      <c r="H228" s="11">
        <v>5</v>
      </c>
      <c r="I228" s="13">
        <v>0.7993055555555556</v>
      </c>
      <c r="J228" s="13">
        <v>0.83124999999999993</v>
      </c>
      <c r="K228" s="44">
        <f>Table3[[#This Row],[Delivery Time]]-Table3[[#This Row],[Order Time]]</f>
        <v>3.1944444444444331E-2</v>
      </c>
      <c r="L228" s="43">
        <v>46.000000000000007</v>
      </c>
      <c r="M228" s="10" t="s">
        <v>0</v>
      </c>
      <c r="N228" s="14"/>
      <c r="O228" s="14" t="s">
        <v>39</v>
      </c>
      <c r="P228" s="10" t="s">
        <v>20</v>
      </c>
      <c r="Q228" s="10"/>
    </row>
    <row r="229" spans="1:17" x14ac:dyDescent="0.25">
      <c r="A229" s="17">
        <f t="shared" si="12"/>
        <v>228</v>
      </c>
      <c r="B229" s="18">
        <v>42981</v>
      </c>
      <c r="C229" s="18" t="str">
        <f t="shared" si="13"/>
        <v>Sunday</v>
      </c>
      <c r="D229" s="10" t="str">
        <f t="shared" si="14"/>
        <v>Same</v>
      </c>
      <c r="E229" s="11">
        <v>44.82</v>
      </c>
      <c r="F229" s="11">
        <v>6</v>
      </c>
      <c r="G229" s="12">
        <f t="shared" si="15"/>
        <v>0.13386880856760375</v>
      </c>
      <c r="H229" s="11">
        <v>5</v>
      </c>
      <c r="I229" s="13">
        <v>0.8041666666666667</v>
      </c>
      <c r="J229" s="13">
        <v>0.84166666666666667</v>
      </c>
      <c r="K229" s="44">
        <f>Table3[[#This Row],[Delivery Time]]-Table3[[#This Row],[Order Time]]</f>
        <v>3.7499999999999978E-2</v>
      </c>
      <c r="L229" s="43">
        <v>53.999999999999993</v>
      </c>
      <c r="M229" s="10" t="s">
        <v>0</v>
      </c>
      <c r="N229" s="14"/>
      <c r="O229" s="14" t="s">
        <v>39</v>
      </c>
      <c r="P229" s="10" t="s">
        <v>20</v>
      </c>
      <c r="Q229" s="10"/>
    </row>
    <row r="230" spans="1:17" x14ac:dyDescent="0.25">
      <c r="A230" s="17">
        <f t="shared" si="12"/>
        <v>229</v>
      </c>
      <c r="B230" s="18">
        <v>42982</v>
      </c>
      <c r="C230" s="18" t="str">
        <f t="shared" si="13"/>
        <v>Monday</v>
      </c>
      <c r="D230" s="10" t="str">
        <f t="shared" si="14"/>
        <v>Different</v>
      </c>
      <c r="E230" s="11">
        <v>38.92</v>
      </c>
      <c r="F230" s="11">
        <v>5</v>
      </c>
      <c r="G230" s="12">
        <f t="shared" si="15"/>
        <v>0.12846865364850976</v>
      </c>
      <c r="H230" s="11">
        <v>1.5</v>
      </c>
      <c r="I230" s="13">
        <v>0.70347222222222217</v>
      </c>
      <c r="J230" s="13">
        <v>0.72361111111111109</v>
      </c>
      <c r="K230" s="44">
        <f>Table3[[#This Row],[Delivery Time]]-Table3[[#This Row],[Order Time]]</f>
        <v>2.0138888888888928E-2</v>
      </c>
      <c r="L230" s="43">
        <v>29.000000000000004</v>
      </c>
      <c r="M230" s="10" t="s">
        <v>0</v>
      </c>
      <c r="N230" s="14" t="s">
        <v>25</v>
      </c>
      <c r="O230" s="14" t="s">
        <v>39</v>
      </c>
      <c r="P230" s="10" t="s">
        <v>20</v>
      </c>
      <c r="Q230" s="10"/>
    </row>
    <row r="231" spans="1:17" x14ac:dyDescent="0.25">
      <c r="A231" s="17">
        <f t="shared" si="12"/>
        <v>230</v>
      </c>
      <c r="B231" s="18">
        <v>42982</v>
      </c>
      <c r="C231" s="18" t="str">
        <f t="shared" si="13"/>
        <v>Monday</v>
      </c>
      <c r="D231" s="10" t="str">
        <f t="shared" si="14"/>
        <v>Same</v>
      </c>
      <c r="E231" s="11">
        <v>26.74</v>
      </c>
      <c r="F231" s="11">
        <v>5</v>
      </c>
      <c r="G231" s="12">
        <f t="shared" si="15"/>
        <v>0.18698578908002994</v>
      </c>
      <c r="H231" s="11">
        <v>1.5</v>
      </c>
      <c r="I231" s="13">
        <v>0.70833333333333337</v>
      </c>
      <c r="J231" s="13">
        <v>0.72916666666666663</v>
      </c>
      <c r="K231" s="44">
        <f>Table3[[#This Row],[Delivery Time]]-Table3[[#This Row],[Order Time]]</f>
        <v>2.0833333333333259E-2</v>
      </c>
      <c r="L231" s="43">
        <v>30</v>
      </c>
      <c r="M231" s="10" t="s">
        <v>0</v>
      </c>
      <c r="N231" s="14"/>
      <c r="O231" s="14" t="s">
        <v>39</v>
      </c>
      <c r="P231" s="10" t="s">
        <v>20</v>
      </c>
      <c r="Q231" s="10"/>
    </row>
    <row r="232" spans="1:17" x14ac:dyDescent="0.25">
      <c r="A232" s="17">
        <f t="shared" si="12"/>
        <v>231</v>
      </c>
      <c r="B232" s="18">
        <v>42982</v>
      </c>
      <c r="C232" s="18" t="str">
        <f t="shared" si="13"/>
        <v>Monday</v>
      </c>
      <c r="D232" s="10" t="str">
        <f t="shared" si="14"/>
        <v>Same</v>
      </c>
      <c r="E232" s="11">
        <v>21.05</v>
      </c>
      <c r="F232" s="11">
        <v>5</v>
      </c>
      <c r="G232" s="12">
        <f t="shared" si="15"/>
        <v>0.23752969121140141</v>
      </c>
      <c r="H232" s="11">
        <v>1.5</v>
      </c>
      <c r="I232" s="13">
        <v>0.74236111111111114</v>
      </c>
      <c r="J232" s="13">
        <v>0.7680555555555556</v>
      </c>
      <c r="K232" s="44">
        <f>Table3[[#This Row],[Delivery Time]]-Table3[[#This Row],[Order Time]]</f>
        <v>2.5694444444444464E-2</v>
      </c>
      <c r="L232" s="43">
        <v>37</v>
      </c>
      <c r="M232" s="10" t="s">
        <v>12</v>
      </c>
      <c r="N232" s="14"/>
      <c r="O232" s="14" t="s">
        <v>39</v>
      </c>
      <c r="P232" s="10" t="s">
        <v>20</v>
      </c>
      <c r="Q232" s="10"/>
    </row>
    <row r="233" spans="1:17" x14ac:dyDescent="0.25">
      <c r="A233" s="17">
        <f t="shared" si="12"/>
        <v>232</v>
      </c>
      <c r="B233" s="18">
        <v>42982</v>
      </c>
      <c r="C233" s="18" t="str">
        <f t="shared" si="13"/>
        <v>Monday</v>
      </c>
      <c r="D233" s="10" t="str">
        <f t="shared" si="14"/>
        <v>Same</v>
      </c>
      <c r="E233" s="11">
        <v>19.7</v>
      </c>
      <c r="F233" s="11">
        <v>1.3</v>
      </c>
      <c r="G233" s="12">
        <f t="shared" si="15"/>
        <v>6.5989847715736044E-2</v>
      </c>
      <c r="H233" s="11">
        <v>1.5</v>
      </c>
      <c r="I233" s="13">
        <v>0.75138888888888899</v>
      </c>
      <c r="J233" s="13">
        <v>0.78402777777777777</v>
      </c>
      <c r="K233" s="44">
        <f>Table3[[#This Row],[Delivery Time]]-Table3[[#This Row],[Order Time]]</f>
        <v>3.2638888888888773E-2</v>
      </c>
      <c r="L233" s="43">
        <v>47.000000000000007</v>
      </c>
      <c r="M233" s="10" t="s">
        <v>0</v>
      </c>
      <c r="N233" s="14"/>
      <c r="O233" s="14" t="s">
        <v>39</v>
      </c>
      <c r="P233" s="10" t="s">
        <v>20</v>
      </c>
      <c r="Q233" s="10"/>
    </row>
    <row r="234" spans="1:17" x14ac:dyDescent="0.25">
      <c r="A234" s="17">
        <f t="shared" si="12"/>
        <v>233</v>
      </c>
      <c r="B234" s="18">
        <v>42982</v>
      </c>
      <c r="C234" s="18" t="str">
        <f t="shared" si="13"/>
        <v>Monday</v>
      </c>
      <c r="D234" s="10" t="str">
        <f t="shared" si="14"/>
        <v>Same</v>
      </c>
      <c r="E234" s="11">
        <v>88.17</v>
      </c>
      <c r="F234" s="11">
        <v>13</v>
      </c>
      <c r="G234" s="12">
        <f t="shared" si="15"/>
        <v>0.14744244073948054</v>
      </c>
      <c r="H234" s="11">
        <v>5</v>
      </c>
      <c r="I234" s="13">
        <v>0.74375000000000002</v>
      </c>
      <c r="J234" s="13">
        <v>0.79375000000000007</v>
      </c>
      <c r="K234" s="44">
        <f>Table3[[#This Row],[Delivery Time]]-Table3[[#This Row],[Order Time]]</f>
        <v>5.0000000000000044E-2</v>
      </c>
      <c r="L234" s="43">
        <v>72</v>
      </c>
      <c r="M234" s="10" t="s">
        <v>0</v>
      </c>
      <c r="N234" s="14"/>
      <c r="O234" s="14" t="s">
        <v>39</v>
      </c>
      <c r="P234" s="10" t="s">
        <v>20</v>
      </c>
      <c r="Q234" s="10"/>
    </row>
    <row r="235" spans="1:17" x14ac:dyDescent="0.25">
      <c r="A235" s="17">
        <f t="shared" si="12"/>
        <v>234</v>
      </c>
      <c r="B235" s="18">
        <v>42982</v>
      </c>
      <c r="C235" s="18" t="str">
        <f t="shared" si="13"/>
        <v>Monday</v>
      </c>
      <c r="D235" s="10" t="str">
        <f t="shared" si="14"/>
        <v>Same</v>
      </c>
      <c r="E235" s="11">
        <v>48.66</v>
      </c>
      <c r="F235" s="11">
        <v>5</v>
      </c>
      <c r="G235" s="12">
        <f t="shared" si="15"/>
        <v>0.10275380189066996</v>
      </c>
      <c r="H235" s="11">
        <v>5</v>
      </c>
      <c r="I235" s="13">
        <v>0.76736111111111116</v>
      </c>
      <c r="J235" s="13">
        <v>0.79791666666666661</v>
      </c>
      <c r="K235" s="44">
        <f>Table3[[#This Row],[Delivery Time]]-Table3[[#This Row],[Order Time]]</f>
        <v>3.0555555555555447E-2</v>
      </c>
      <c r="L235" s="43">
        <v>44</v>
      </c>
      <c r="M235" s="10" t="s">
        <v>0</v>
      </c>
      <c r="N235" s="14"/>
      <c r="O235" s="14" t="s">
        <v>39</v>
      </c>
      <c r="P235" s="10" t="s">
        <v>20</v>
      </c>
      <c r="Q235" s="10"/>
    </row>
    <row r="236" spans="1:17" x14ac:dyDescent="0.25">
      <c r="A236" s="17">
        <f t="shared" si="12"/>
        <v>235</v>
      </c>
      <c r="B236" s="18">
        <v>42982</v>
      </c>
      <c r="C236" s="18" t="str">
        <f t="shared" si="13"/>
        <v>Monday</v>
      </c>
      <c r="D236" s="10" t="str">
        <f t="shared" si="14"/>
        <v>Same</v>
      </c>
      <c r="E236" s="11">
        <v>79.239999999999995</v>
      </c>
      <c r="F236" s="11">
        <v>3</v>
      </c>
      <c r="G236" s="12">
        <f t="shared" si="15"/>
        <v>3.7859666834931853E-2</v>
      </c>
      <c r="H236" s="11">
        <v>1.5</v>
      </c>
      <c r="I236" s="13">
        <v>0.7909722222222223</v>
      </c>
      <c r="J236" s="13">
        <v>0.81944444444444453</v>
      </c>
      <c r="K236" s="44">
        <f>Table3[[#This Row],[Delivery Time]]-Table3[[#This Row],[Order Time]]</f>
        <v>2.8472222222222232E-2</v>
      </c>
      <c r="L236" s="43">
        <v>41</v>
      </c>
      <c r="M236" s="10" t="s">
        <v>11</v>
      </c>
      <c r="N236" s="14"/>
      <c r="O236" s="14" t="s">
        <v>39</v>
      </c>
      <c r="P236" s="10" t="s">
        <v>20</v>
      </c>
      <c r="Q236" s="10"/>
    </row>
    <row r="237" spans="1:17" x14ac:dyDescent="0.25">
      <c r="A237" s="17">
        <f t="shared" si="12"/>
        <v>236</v>
      </c>
      <c r="B237" s="18">
        <v>42982</v>
      </c>
      <c r="C237" s="18" t="str">
        <f t="shared" si="13"/>
        <v>Monday</v>
      </c>
      <c r="D237" s="10" t="str">
        <f t="shared" si="14"/>
        <v>Same</v>
      </c>
      <c r="E237" s="11">
        <v>22.41</v>
      </c>
      <c r="F237" s="11">
        <v>5</v>
      </c>
      <c r="G237" s="12">
        <f t="shared" si="15"/>
        <v>0.22311468094600626</v>
      </c>
      <c r="H237" s="11">
        <v>1.5</v>
      </c>
      <c r="I237" s="13">
        <v>0.80555555555555547</v>
      </c>
      <c r="J237" s="13">
        <v>0.82638888888888884</v>
      </c>
      <c r="K237" s="44">
        <f>Table3[[#This Row],[Delivery Time]]-Table3[[#This Row],[Order Time]]</f>
        <v>2.083333333333337E-2</v>
      </c>
      <c r="L237" s="43">
        <v>30</v>
      </c>
      <c r="M237" s="10" t="s">
        <v>12</v>
      </c>
      <c r="N237" s="14"/>
      <c r="O237" s="14" t="s">
        <v>41</v>
      </c>
      <c r="P237" s="10" t="s">
        <v>20</v>
      </c>
      <c r="Q237" s="10"/>
    </row>
    <row r="238" spans="1:17" x14ac:dyDescent="0.25">
      <c r="A238" s="17">
        <f t="shared" si="12"/>
        <v>237</v>
      </c>
      <c r="B238" s="18">
        <v>42982</v>
      </c>
      <c r="C238" s="18" t="str">
        <f t="shared" si="13"/>
        <v>Monday</v>
      </c>
      <c r="D238" s="10" t="str">
        <f t="shared" si="14"/>
        <v>Same</v>
      </c>
      <c r="E238" s="11">
        <v>21.92</v>
      </c>
      <c r="F238" s="11">
        <v>2</v>
      </c>
      <c r="G238" s="12">
        <f t="shared" si="15"/>
        <v>9.1240875912408759E-2</v>
      </c>
      <c r="H238" s="11">
        <v>1.5</v>
      </c>
      <c r="I238" s="13">
        <v>0.84305555555555556</v>
      </c>
      <c r="J238" s="13">
        <v>0.8666666666666667</v>
      </c>
      <c r="K238" s="44">
        <f>Table3[[#This Row],[Delivery Time]]-Table3[[#This Row],[Order Time]]</f>
        <v>2.3611111111111138E-2</v>
      </c>
      <c r="L238" s="43">
        <v>34</v>
      </c>
      <c r="M238" s="10" t="s">
        <v>11</v>
      </c>
      <c r="N238" s="14"/>
      <c r="O238" s="14" t="s">
        <v>41</v>
      </c>
      <c r="P238" s="10" t="s">
        <v>20</v>
      </c>
      <c r="Q238" s="10"/>
    </row>
    <row r="239" spans="1:17" x14ac:dyDescent="0.25">
      <c r="A239" s="17">
        <f t="shared" si="12"/>
        <v>238</v>
      </c>
      <c r="B239" s="18">
        <v>42982</v>
      </c>
      <c r="C239" s="18" t="str">
        <f t="shared" si="13"/>
        <v>Monday</v>
      </c>
      <c r="D239" s="10" t="str">
        <f t="shared" si="14"/>
        <v>Same</v>
      </c>
      <c r="E239" s="11">
        <v>21.38</v>
      </c>
      <c r="F239" s="11">
        <v>18.62</v>
      </c>
      <c r="G239" s="12">
        <f t="shared" si="15"/>
        <v>0.87090739008419094</v>
      </c>
      <c r="H239" s="11">
        <v>1.5</v>
      </c>
      <c r="I239" s="13">
        <v>0.87291666666666667</v>
      </c>
      <c r="J239" s="13">
        <v>0.88680555555555562</v>
      </c>
      <c r="K239" s="44">
        <f>Table3[[#This Row],[Delivery Time]]-Table3[[#This Row],[Order Time]]</f>
        <v>1.3888888888888951E-2</v>
      </c>
      <c r="L239" s="43">
        <v>20</v>
      </c>
      <c r="M239" s="10" t="s">
        <v>0</v>
      </c>
      <c r="N239" s="14"/>
      <c r="O239" s="14" t="s">
        <v>39</v>
      </c>
      <c r="P239" s="10" t="s">
        <v>20</v>
      </c>
      <c r="Q239" s="10"/>
    </row>
    <row r="240" spans="1:17" x14ac:dyDescent="0.25">
      <c r="A240" s="17">
        <f t="shared" si="12"/>
        <v>239</v>
      </c>
      <c r="B240" s="18">
        <v>42988</v>
      </c>
      <c r="C240" s="18" t="str">
        <f t="shared" si="13"/>
        <v>Sunday</v>
      </c>
      <c r="D240" s="10" t="str">
        <f t="shared" si="14"/>
        <v>Different</v>
      </c>
      <c r="E240" s="11">
        <v>26.2</v>
      </c>
      <c r="F240" s="11">
        <v>15.8</v>
      </c>
      <c r="G240" s="12">
        <f t="shared" si="15"/>
        <v>0.60305343511450382</v>
      </c>
      <c r="H240" s="11">
        <v>5</v>
      </c>
      <c r="I240" s="13">
        <v>0.71527777777777779</v>
      </c>
      <c r="J240" s="13">
        <v>0.73472222222222217</v>
      </c>
      <c r="K240" s="44">
        <f>Table3[[#This Row],[Delivery Time]]-Table3[[#This Row],[Order Time]]</f>
        <v>1.9444444444444375E-2</v>
      </c>
      <c r="L240" s="43">
        <v>28</v>
      </c>
      <c r="M240" s="10" t="s">
        <v>0</v>
      </c>
      <c r="N240" s="14"/>
      <c r="O240" s="14" t="s">
        <v>39</v>
      </c>
      <c r="P240" s="10" t="s">
        <v>20</v>
      </c>
      <c r="Q240" s="10"/>
    </row>
    <row r="241" spans="1:17" x14ac:dyDescent="0.25">
      <c r="A241" s="17">
        <f t="shared" si="12"/>
        <v>240</v>
      </c>
      <c r="B241" s="18">
        <v>42988</v>
      </c>
      <c r="C241" s="18" t="str">
        <f t="shared" si="13"/>
        <v>Sunday</v>
      </c>
      <c r="D241" s="10" t="str">
        <f t="shared" si="14"/>
        <v>Same</v>
      </c>
      <c r="E241" s="11">
        <v>36.43</v>
      </c>
      <c r="F241" s="11">
        <v>5</v>
      </c>
      <c r="G241" s="12">
        <f t="shared" si="15"/>
        <v>0.1372495196266813</v>
      </c>
      <c r="H241" s="11">
        <v>1.5</v>
      </c>
      <c r="I241" s="13">
        <v>0.71666666666666667</v>
      </c>
      <c r="J241" s="13">
        <v>0.74236111111111114</v>
      </c>
      <c r="K241" s="44">
        <f>Table3[[#This Row],[Delivery Time]]-Table3[[#This Row],[Order Time]]</f>
        <v>2.5694444444444464E-2</v>
      </c>
      <c r="L241" s="43">
        <v>37</v>
      </c>
      <c r="M241" s="10" t="s">
        <v>0</v>
      </c>
      <c r="N241" s="14"/>
      <c r="O241" s="14" t="s">
        <v>39</v>
      </c>
      <c r="P241" s="10" t="s">
        <v>20</v>
      </c>
      <c r="Q241" s="10"/>
    </row>
    <row r="242" spans="1:17" x14ac:dyDescent="0.25">
      <c r="A242" s="17">
        <f t="shared" si="12"/>
        <v>241</v>
      </c>
      <c r="B242" s="18">
        <v>42988</v>
      </c>
      <c r="C242" s="18" t="str">
        <f t="shared" si="13"/>
        <v>Sunday</v>
      </c>
      <c r="D242" s="10" t="str">
        <f t="shared" si="14"/>
        <v>Same</v>
      </c>
      <c r="E242" s="11">
        <v>23.24</v>
      </c>
      <c r="F242" s="11">
        <v>3</v>
      </c>
      <c r="G242" s="12">
        <f t="shared" si="15"/>
        <v>0.12908777969018934</v>
      </c>
      <c r="H242" s="11">
        <v>1.5</v>
      </c>
      <c r="I242" s="13">
        <v>0.71666666666666667</v>
      </c>
      <c r="J242" s="13">
        <v>0.75</v>
      </c>
      <c r="K242" s="44">
        <f>Table3[[#This Row],[Delivery Time]]-Table3[[#This Row],[Order Time]]</f>
        <v>3.3333333333333326E-2</v>
      </c>
      <c r="L242" s="43">
        <v>48</v>
      </c>
      <c r="M242" s="10" t="s">
        <v>11</v>
      </c>
      <c r="N242" s="14"/>
      <c r="O242" s="14" t="s">
        <v>39</v>
      </c>
      <c r="P242" s="10" t="s">
        <v>20</v>
      </c>
      <c r="Q242" s="10"/>
    </row>
    <row r="243" spans="1:17" x14ac:dyDescent="0.25">
      <c r="A243" s="17">
        <f t="shared" si="12"/>
        <v>242</v>
      </c>
      <c r="B243" s="18">
        <v>42988</v>
      </c>
      <c r="C243" s="18" t="str">
        <f t="shared" si="13"/>
        <v>Sunday</v>
      </c>
      <c r="D243" s="10" t="str">
        <f t="shared" si="14"/>
        <v>Same</v>
      </c>
      <c r="E243" s="11">
        <v>49.25</v>
      </c>
      <c r="F243" s="11">
        <v>10.75</v>
      </c>
      <c r="G243" s="12">
        <f t="shared" si="15"/>
        <v>0.21827411167512689</v>
      </c>
      <c r="H243" s="11">
        <v>1.5</v>
      </c>
      <c r="I243" s="13">
        <v>0.76597222222222217</v>
      </c>
      <c r="J243" s="13">
        <v>0.78888888888888886</v>
      </c>
      <c r="K243" s="44">
        <f>Table3[[#This Row],[Delivery Time]]-Table3[[#This Row],[Order Time]]</f>
        <v>2.2916666666666696E-2</v>
      </c>
      <c r="L243" s="43">
        <v>33</v>
      </c>
      <c r="M243" s="10" t="s">
        <v>0</v>
      </c>
      <c r="N243" s="14"/>
      <c r="O243" s="14" t="s">
        <v>39</v>
      </c>
      <c r="P243" s="10" t="s">
        <v>20</v>
      </c>
      <c r="Q243" s="10"/>
    </row>
    <row r="244" spans="1:17" x14ac:dyDescent="0.25">
      <c r="A244" s="17">
        <f t="shared" si="12"/>
        <v>243</v>
      </c>
      <c r="B244" s="18">
        <v>42988</v>
      </c>
      <c r="C244" s="18" t="str">
        <f t="shared" si="13"/>
        <v>Sunday</v>
      </c>
      <c r="D244" s="10" t="str">
        <f t="shared" si="14"/>
        <v>Same</v>
      </c>
      <c r="E244" s="11">
        <v>21.33</v>
      </c>
      <c r="F244" s="11">
        <v>3.67</v>
      </c>
      <c r="G244" s="12">
        <f t="shared" si="15"/>
        <v>0.17205813408345055</v>
      </c>
      <c r="H244" s="11">
        <v>1.5</v>
      </c>
      <c r="I244" s="13">
        <v>0.77013888888888893</v>
      </c>
      <c r="J244" s="13">
        <v>0.79722222222222217</v>
      </c>
      <c r="K244" s="44">
        <f>Table3[[#This Row],[Delivery Time]]-Table3[[#This Row],[Order Time]]</f>
        <v>2.7083333333333237E-2</v>
      </c>
      <c r="L244" s="43">
        <v>39</v>
      </c>
      <c r="M244" s="10" t="s">
        <v>0</v>
      </c>
      <c r="N244" s="14"/>
      <c r="O244" s="14" t="s">
        <v>39</v>
      </c>
      <c r="P244" s="10" t="s">
        <v>20</v>
      </c>
      <c r="Q244" s="10"/>
    </row>
    <row r="245" spans="1:17" x14ac:dyDescent="0.25">
      <c r="A245" s="17">
        <f t="shared" si="12"/>
        <v>244</v>
      </c>
      <c r="B245" s="18">
        <v>42988</v>
      </c>
      <c r="C245" s="18" t="str">
        <f t="shared" si="13"/>
        <v>Sunday</v>
      </c>
      <c r="D245" s="10" t="str">
        <f t="shared" si="14"/>
        <v>Same</v>
      </c>
      <c r="E245" s="11">
        <v>28.09</v>
      </c>
      <c r="F245" s="11">
        <v>5</v>
      </c>
      <c r="G245" s="12">
        <f t="shared" si="15"/>
        <v>0.17799928800284798</v>
      </c>
      <c r="H245" s="11">
        <v>1.5</v>
      </c>
      <c r="I245" s="13">
        <v>0.77569444444444446</v>
      </c>
      <c r="J245" s="13">
        <v>0.81180555555555556</v>
      </c>
      <c r="K245" s="44">
        <f>Table3[[#This Row],[Delivery Time]]-Table3[[#This Row],[Order Time]]</f>
        <v>3.6111111111111094E-2</v>
      </c>
      <c r="L245" s="43">
        <v>52</v>
      </c>
      <c r="M245" s="10" t="s">
        <v>0</v>
      </c>
      <c r="N245" s="14"/>
      <c r="O245" s="14" t="s">
        <v>39</v>
      </c>
      <c r="P245" s="10" t="s">
        <v>20</v>
      </c>
      <c r="Q245" s="10"/>
    </row>
    <row r="246" spans="1:17" x14ac:dyDescent="0.25">
      <c r="A246" s="17">
        <f t="shared" si="12"/>
        <v>245</v>
      </c>
      <c r="B246" s="18">
        <v>42988</v>
      </c>
      <c r="C246" s="18" t="str">
        <f t="shared" si="13"/>
        <v>Sunday</v>
      </c>
      <c r="D246" s="10" t="str">
        <f t="shared" si="14"/>
        <v>Same</v>
      </c>
      <c r="E246" s="11">
        <v>20.57</v>
      </c>
      <c r="F246" s="11">
        <v>5</v>
      </c>
      <c r="G246" s="12">
        <f t="shared" si="15"/>
        <v>0.24307243558580457</v>
      </c>
      <c r="H246" s="11">
        <v>1.5</v>
      </c>
      <c r="I246" s="13">
        <v>0.81736111111111109</v>
      </c>
      <c r="J246" s="13">
        <v>0.84652777777777777</v>
      </c>
      <c r="K246" s="44">
        <f>Table3[[#This Row],[Delivery Time]]-Table3[[#This Row],[Order Time]]</f>
        <v>2.9166666666666674E-2</v>
      </c>
      <c r="L246" s="43">
        <v>42</v>
      </c>
      <c r="M246" s="10" t="s">
        <v>0</v>
      </c>
      <c r="N246" s="14"/>
      <c r="O246" s="14" t="s">
        <v>39</v>
      </c>
      <c r="P246" s="10" t="s">
        <v>20</v>
      </c>
      <c r="Q246" s="10"/>
    </row>
    <row r="247" spans="1:17" x14ac:dyDescent="0.25">
      <c r="A247" s="17">
        <f t="shared" si="12"/>
        <v>246</v>
      </c>
      <c r="B247" s="18">
        <v>42988</v>
      </c>
      <c r="C247" s="18" t="str">
        <f t="shared" si="13"/>
        <v>Sunday</v>
      </c>
      <c r="D247" s="10" t="str">
        <f t="shared" si="14"/>
        <v>Same</v>
      </c>
      <c r="E247" s="11">
        <v>19.7</v>
      </c>
      <c r="F247" s="11">
        <v>2</v>
      </c>
      <c r="G247" s="12">
        <f t="shared" si="15"/>
        <v>0.10152284263959391</v>
      </c>
      <c r="H247" s="11">
        <v>1.5</v>
      </c>
      <c r="I247" s="13">
        <v>0.83888888888888891</v>
      </c>
      <c r="J247" s="13">
        <v>0.85625000000000007</v>
      </c>
      <c r="K247" s="44">
        <f>Table3[[#This Row],[Delivery Time]]-Table3[[#This Row],[Order Time]]</f>
        <v>1.736111111111116E-2</v>
      </c>
      <c r="L247" s="43">
        <v>25</v>
      </c>
      <c r="M247" s="10" t="s">
        <v>0</v>
      </c>
      <c r="N247" s="14" t="s">
        <v>24</v>
      </c>
      <c r="O247" s="14" t="s">
        <v>39</v>
      </c>
      <c r="P247" s="10" t="s">
        <v>20</v>
      </c>
      <c r="Q247" s="10"/>
    </row>
    <row r="248" spans="1:17" x14ac:dyDescent="0.25">
      <c r="A248" s="17">
        <f t="shared" si="12"/>
        <v>247</v>
      </c>
      <c r="B248" s="18">
        <v>42988</v>
      </c>
      <c r="C248" s="18" t="str">
        <f t="shared" si="13"/>
        <v>Sunday</v>
      </c>
      <c r="D248" s="10" t="str">
        <f t="shared" si="14"/>
        <v>Same</v>
      </c>
      <c r="E248" s="11">
        <v>53.8</v>
      </c>
      <c r="F248" s="11">
        <v>10</v>
      </c>
      <c r="G248" s="12">
        <f t="shared" si="15"/>
        <v>0.18587360594795541</v>
      </c>
      <c r="H248" s="11">
        <v>1.5</v>
      </c>
      <c r="I248" s="13">
        <v>0.84861111111111109</v>
      </c>
      <c r="J248" s="13">
        <v>0.87847222222222221</v>
      </c>
      <c r="K248" s="44">
        <f>Table3[[#This Row],[Delivery Time]]-Table3[[#This Row],[Order Time]]</f>
        <v>2.9861111111111116E-2</v>
      </c>
      <c r="L248" s="43">
        <v>43</v>
      </c>
      <c r="M248" s="10" t="s">
        <v>11</v>
      </c>
      <c r="N248" s="14"/>
      <c r="O248" s="14" t="s">
        <v>39</v>
      </c>
      <c r="P248" s="10" t="s">
        <v>20</v>
      </c>
      <c r="Q248" s="10"/>
    </row>
    <row r="249" spans="1:17" x14ac:dyDescent="0.25">
      <c r="A249" s="17">
        <f t="shared" si="12"/>
        <v>248</v>
      </c>
      <c r="B249" s="18">
        <v>42988</v>
      </c>
      <c r="C249" s="18" t="str">
        <f t="shared" si="13"/>
        <v>Sunday</v>
      </c>
      <c r="D249" s="10" t="str">
        <f t="shared" si="14"/>
        <v>Same</v>
      </c>
      <c r="E249" s="11">
        <v>19.7</v>
      </c>
      <c r="F249" s="11">
        <v>3</v>
      </c>
      <c r="G249" s="12">
        <f t="shared" si="15"/>
        <v>0.15228426395939088</v>
      </c>
      <c r="H249" s="11">
        <v>1.5</v>
      </c>
      <c r="I249" s="13">
        <v>0.85069444444444453</v>
      </c>
      <c r="J249" s="13">
        <v>0.88402777777777775</v>
      </c>
      <c r="K249" s="44">
        <f>Table3[[#This Row],[Delivery Time]]-Table3[[#This Row],[Order Time]]</f>
        <v>3.3333333333333215E-2</v>
      </c>
      <c r="L249" s="43">
        <v>48</v>
      </c>
      <c r="M249" s="10" t="s">
        <v>11</v>
      </c>
      <c r="N249" s="14"/>
      <c r="O249" s="14" t="s">
        <v>39</v>
      </c>
      <c r="P249" s="10" t="s">
        <v>20</v>
      </c>
      <c r="Q249" s="10"/>
    </row>
    <row r="250" spans="1:17" x14ac:dyDescent="0.25">
      <c r="A250" s="17">
        <f t="shared" si="12"/>
        <v>249</v>
      </c>
      <c r="B250" s="18">
        <v>42993</v>
      </c>
      <c r="C250" s="18" t="str">
        <f t="shared" si="13"/>
        <v>Friday</v>
      </c>
      <c r="D250" s="10" t="str">
        <f t="shared" si="14"/>
        <v>Different</v>
      </c>
      <c r="E250" s="11">
        <v>44.82</v>
      </c>
      <c r="F250" s="11">
        <v>8</v>
      </c>
      <c r="G250" s="12">
        <f t="shared" si="15"/>
        <v>0.17849174475680499</v>
      </c>
      <c r="H250" s="11">
        <v>5</v>
      </c>
      <c r="I250" s="13">
        <v>0.6743055555555556</v>
      </c>
      <c r="J250" s="13">
        <v>0.70833333333333337</v>
      </c>
      <c r="K250" s="44">
        <f>Table3[[#This Row],[Delivery Time]]-Table3[[#This Row],[Order Time]]</f>
        <v>3.4027777777777768E-2</v>
      </c>
      <c r="L250" s="43">
        <v>49</v>
      </c>
      <c r="M250" s="10" t="s">
        <v>0</v>
      </c>
      <c r="N250" s="14"/>
      <c r="O250" s="14" t="s">
        <v>39</v>
      </c>
      <c r="P250" s="10" t="s">
        <v>20</v>
      </c>
      <c r="Q250" s="10"/>
    </row>
    <row r="251" spans="1:17" x14ac:dyDescent="0.25">
      <c r="A251" s="17">
        <f t="shared" si="12"/>
        <v>250</v>
      </c>
      <c r="B251" s="18">
        <v>42993</v>
      </c>
      <c r="C251" s="18" t="str">
        <f t="shared" si="13"/>
        <v>Friday</v>
      </c>
      <c r="D251" s="10" t="str">
        <f t="shared" si="14"/>
        <v>Same</v>
      </c>
      <c r="E251" s="11">
        <v>47.79</v>
      </c>
      <c r="F251" s="11">
        <v>10</v>
      </c>
      <c r="G251" s="12">
        <f t="shared" si="15"/>
        <v>0.2092487968194183</v>
      </c>
      <c r="H251" s="11">
        <v>1.5</v>
      </c>
      <c r="I251" s="13">
        <v>0.73125000000000007</v>
      </c>
      <c r="J251" s="13">
        <v>0.75486111111111109</v>
      </c>
      <c r="K251" s="44">
        <f>Table3[[#This Row],[Delivery Time]]-Table3[[#This Row],[Order Time]]</f>
        <v>2.3611111111111027E-2</v>
      </c>
      <c r="L251" s="43">
        <v>34</v>
      </c>
      <c r="M251" s="10" t="s">
        <v>11</v>
      </c>
      <c r="N251" s="14"/>
      <c r="O251" s="14" t="s">
        <v>39</v>
      </c>
      <c r="P251" s="10" t="s">
        <v>20</v>
      </c>
      <c r="Q251" s="10"/>
    </row>
    <row r="252" spans="1:17" x14ac:dyDescent="0.25">
      <c r="A252" s="17">
        <f t="shared" si="12"/>
        <v>251</v>
      </c>
      <c r="B252" s="18">
        <v>42993</v>
      </c>
      <c r="C252" s="18" t="str">
        <f t="shared" si="13"/>
        <v>Friday</v>
      </c>
      <c r="D252" s="10" t="str">
        <f t="shared" si="14"/>
        <v>Same</v>
      </c>
      <c r="E252" s="11">
        <v>75.88</v>
      </c>
      <c r="F252" s="11">
        <v>15</v>
      </c>
      <c r="G252" s="12">
        <f t="shared" si="15"/>
        <v>0.19768054823405379</v>
      </c>
      <c r="H252" s="11">
        <v>1.5</v>
      </c>
      <c r="I252" s="13">
        <v>0.80208333333333337</v>
      </c>
      <c r="J252" s="13">
        <v>0.80208333333333337</v>
      </c>
      <c r="K252" s="44">
        <f>Table3[[#This Row],[Delivery Time]]-Table3[[#This Row],[Order Time]]</f>
        <v>0</v>
      </c>
      <c r="L252" s="43">
        <v>0</v>
      </c>
      <c r="M252" s="10" t="s">
        <v>0</v>
      </c>
      <c r="N252" s="14"/>
      <c r="O252" s="14" t="s">
        <v>39</v>
      </c>
      <c r="P252" s="10" t="s">
        <v>16</v>
      </c>
      <c r="Q252" s="10"/>
    </row>
    <row r="253" spans="1:17" x14ac:dyDescent="0.25">
      <c r="A253" s="17">
        <f t="shared" si="12"/>
        <v>252</v>
      </c>
      <c r="B253" s="18">
        <v>42993</v>
      </c>
      <c r="C253" s="18" t="str">
        <f t="shared" si="13"/>
        <v>Friday</v>
      </c>
      <c r="D253" s="10" t="str">
        <f t="shared" si="14"/>
        <v>Same</v>
      </c>
      <c r="E253" s="11">
        <v>63.54</v>
      </c>
      <c r="F253" s="11">
        <v>12</v>
      </c>
      <c r="G253" s="12">
        <f t="shared" si="15"/>
        <v>0.18885741265344666</v>
      </c>
      <c r="H253" s="11">
        <v>7</v>
      </c>
      <c r="I253" s="13">
        <v>0.77708333333333324</v>
      </c>
      <c r="J253" s="13">
        <v>0.81111111111111101</v>
      </c>
      <c r="K253" s="44">
        <f>Table3[[#This Row],[Delivery Time]]-Table3[[#This Row],[Order Time]]</f>
        <v>3.4027777777777768E-2</v>
      </c>
      <c r="L253" s="43">
        <v>49</v>
      </c>
      <c r="M253" s="10" t="s">
        <v>0</v>
      </c>
      <c r="N253" s="14"/>
      <c r="O253" s="14" t="s">
        <v>39</v>
      </c>
      <c r="P253" s="10" t="s">
        <v>20</v>
      </c>
      <c r="Q253" s="10"/>
    </row>
    <row r="254" spans="1:17" x14ac:dyDescent="0.25">
      <c r="A254" s="17">
        <f t="shared" si="12"/>
        <v>253</v>
      </c>
      <c r="B254" s="18">
        <v>42993</v>
      </c>
      <c r="C254" s="18" t="str">
        <f t="shared" si="13"/>
        <v>Friday</v>
      </c>
      <c r="D254" s="10" t="str">
        <f t="shared" si="14"/>
        <v>Same</v>
      </c>
      <c r="E254" s="11">
        <v>34.86</v>
      </c>
      <c r="F254" s="11">
        <v>3</v>
      </c>
      <c r="G254" s="12">
        <f t="shared" si="15"/>
        <v>8.6058519793459548E-2</v>
      </c>
      <c r="H254" s="11">
        <v>1.5</v>
      </c>
      <c r="I254" s="13">
        <v>0.81944444444444453</v>
      </c>
      <c r="J254" s="13">
        <v>0.83958333333333324</v>
      </c>
      <c r="K254" s="44">
        <f>Table3[[#This Row],[Delivery Time]]-Table3[[#This Row],[Order Time]]</f>
        <v>2.0138888888888706E-2</v>
      </c>
      <c r="L254" s="43">
        <v>29.000000000000004</v>
      </c>
      <c r="M254" s="10" t="s">
        <v>0</v>
      </c>
      <c r="N254" s="14"/>
      <c r="O254" s="14" t="s">
        <v>39</v>
      </c>
      <c r="P254" s="10" t="s">
        <v>20</v>
      </c>
      <c r="Q254" s="10"/>
    </row>
    <row r="255" spans="1:17" x14ac:dyDescent="0.25">
      <c r="A255" s="17">
        <f t="shared" si="12"/>
        <v>254</v>
      </c>
      <c r="B255" s="18">
        <v>42993</v>
      </c>
      <c r="C255" s="18" t="str">
        <f t="shared" si="13"/>
        <v>Friday</v>
      </c>
      <c r="D255" s="10" t="str">
        <f t="shared" si="14"/>
        <v>Same</v>
      </c>
      <c r="E255" s="11">
        <v>20.239999999999998</v>
      </c>
      <c r="F255" s="11">
        <v>4.76</v>
      </c>
      <c r="G255" s="12">
        <f t="shared" si="15"/>
        <v>0.23517786561264822</v>
      </c>
      <c r="H255" s="11">
        <v>1.5</v>
      </c>
      <c r="I255" s="13">
        <v>0.8256944444444444</v>
      </c>
      <c r="J255" s="13">
        <v>0.84930555555555554</v>
      </c>
      <c r="K255" s="44">
        <f>Table3[[#This Row],[Delivery Time]]-Table3[[#This Row],[Order Time]]</f>
        <v>2.3611111111111138E-2</v>
      </c>
      <c r="L255" s="43">
        <v>34</v>
      </c>
      <c r="M255" s="10" t="s">
        <v>0</v>
      </c>
      <c r="N255" s="14" t="s">
        <v>24</v>
      </c>
      <c r="O255" s="14" t="s">
        <v>39</v>
      </c>
      <c r="P255" s="10" t="s">
        <v>20</v>
      </c>
      <c r="Q255" s="10"/>
    </row>
    <row r="256" spans="1:17" x14ac:dyDescent="0.25">
      <c r="A256" s="17">
        <f t="shared" si="12"/>
        <v>255</v>
      </c>
      <c r="B256" s="18">
        <v>42993</v>
      </c>
      <c r="C256" s="18" t="str">
        <f t="shared" si="13"/>
        <v>Friday</v>
      </c>
      <c r="D256" s="10" t="str">
        <f t="shared" si="14"/>
        <v>Same</v>
      </c>
      <c r="E256" s="11">
        <v>19.16</v>
      </c>
      <c r="F256" s="11">
        <v>5</v>
      </c>
      <c r="G256" s="12">
        <f t="shared" si="15"/>
        <v>0.26096033402922758</v>
      </c>
      <c r="H256" s="11">
        <v>1.5</v>
      </c>
      <c r="I256" s="13">
        <v>0.875</v>
      </c>
      <c r="J256" s="13">
        <v>0.88958333333333339</v>
      </c>
      <c r="K256" s="44">
        <f>Table3[[#This Row],[Delivery Time]]-Table3[[#This Row],[Order Time]]</f>
        <v>1.4583333333333393E-2</v>
      </c>
      <c r="L256" s="43">
        <v>21</v>
      </c>
      <c r="M256" s="10" t="s">
        <v>11</v>
      </c>
      <c r="N256" s="14"/>
      <c r="O256" s="14" t="s">
        <v>39</v>
      </c>
      <c r="P256" s="10" t="s">
        <v>20</v>
      </c>
      <c r="Q256" s="10"/>
    </row>
    <row r="257" spans="1:17" x14ac:dyDescent="0.25">
      <c r="A257" s="17">
        <f t="shared" si="12"/>
        <v>256</v>
      </c>
      <c r="B257" s="18">
        <v>42994</v>
      </c>
      <c r="C257" s="18" t="str">
        <f t="shared" si="13"/>
        <v>Saturday</v>
      </c>
      <c r="D257" s="10" t="str">
        <f t="shared" si="14"/>
        <v>Different</v>
      </c>
      <c r="E257" s="11">
        <v>38.32</v>
      </c>
      <c r="F257" s="11">
        <v>6</v>
      </c>
      <c r="G257" s="12">
        <f t="shared" si="15"/>
        <v>0.15657620041753653</v>
      </c>
      <c r="H257" s="11">
        <v>1.5</v>
      </c>
      <c r="I257" s="13">
        <v>0.70347222222222217</v>
      </c>
      <c r="J257" s="13">
        <v>0.71597222222222223</v>
      </c>
      <c r="K257" s="44">
        <f>Table3[[#This Row],[Delivery Time]]-Table3[[#This Row],[Order Time]]</f>
        <v>1.2500000000000067E-2</v>
      </c>
      <c r="L257" s="43">
        <v>18</v>
      </c>
      <c r="M257" s="10" t="s">
        <v>11</v>
      </c>
      <c r="N257" s="14"/>
      <c r="O257" s="14" t="s">
        <v>40</v>
      </c>
      <c r="P257" s="10" t="s">
        <v>20</v>
      </c>
      <c r="Q257" s="10"/>
    </row>
    <row r="258" spans="1:17" x14ac:dyDescent="0.25">
      <c r="A258" s="17">
        <f t="shared" si="12"/>
        <v>257</v>
      </c>
      <c r="B258" s="18">
        <v>42994</v>
      </c>
      <c r="C258" s="18" t="str">
        <f t="shared" si="13"/>
        <v>Saturday</v>
      </c>
      <c r="D258" s="10" t="str">
        <f t="shared" si="14"/>
        <v>Same</v>
      </c>
      <c r="E258" s="11">
        <v>36.81</v>
      </c>
      <c r="F258" s="11">
        <v>8</v>
      </c>
      <c r="G258" s="12">
        <f t="shared" si="15"/>
        <v>0.21733224667209997</v>
      </c>
      <c r="H258" s="11">
        <v>1.5</v>
      </c>
      <c r="I258" s="13">
        <v>0.7402777777777777</v>
      </c>
      <c r="J258" s="13">
        <v>0.75902777777777775</v>
      </c>
      <c r="K258" s="44">
        <f>Table3[[#This Row],[Delivery Time]]-Table3[[#This Row],[Order Time]]</f>
        <v>1.8750000000000044E-2</v>
      </c>
      <c r="L258" s="43">
        <v>26.999999999999996</v>
      </c>
      <c r="M258" s="10" t="s">
        <v>12</v>
      </c>
      <c r="N258" s="14"/>
      <c r="O258" s="14" t="s">
        <v>39</v>
      </c>
      <c r="P258" s="10" t="s">
        <v>20</v>
      </c>
      <c r="Q258" s="10"/>
    </row>
    <row r="259" spans="1:17" x14ac:dyDescent="0.25">
      <c r="A259" s="17">
        <f t="shared" si="12"/>
        <v>258</v>
      </c>
      <c r="B259" s="18">
        <v>42994</v>
      </c>
      <c r="C259" s="18" t="str">
        <f t="shared" si="13"/>
        <v>Saturday</v>
      </c>
      <c r="D259" s="10" t="str">
        <f t="shared" si="14"/>
        <v>Same</v>
      </c>
      <c r="E259" s="11">
        <v>34.32</v>
      </c>
      <c r="F259" s="11">
        <v>5.68</v>
      </c>
      <c r="G259" s="12">
        <f t="shared" si="15"/>
        <v>0.1655011655011655</v>
      </c>
      <c r="H259" s="11">
        <v>1.5</v>
      </c>
      <c r="I259" s="13">
        <v>0.74513888888888891</v>
      </c>
      <c r="J259" s="13">
        <v>0.76597222222222217</v>
      </c>
      <c r="K259" s="44">
        <f>Table3[[#This Row],[Delivery Time]]-Table3[[#This Row],[Order Time]]</f>
        <v>2.0833333333333259E-2</v>
      </c>
      <c r="L259" s="43">
        <v>30</v>
      </c>
      <c r="M259" s="10" t="s">
        <v>11</v>
      </c>
      <c r="N259" s="14" t="s">
        <v>43</v>
      </c>
      <c r="O259" s="14" t="s">
        <v>39</v>
      </c>
      <c r="P259" s="10" t="s">
        <v>20</v>
      </c>
      <c r="Q259" s="10"/>
    </row>
    <row r="260" spans="1:17" x14ac:dyDescent="0.25">
      <c r="A260" s="17">
        <f t="shared" si="12"/>
        <v>259</v>
      </c>
      <c r="B260" s="18">
        <v>42994</v>
      </c>
      <c r="C260" s="18" t="str">
        <f t="shared" si="13"/>
        <v>Saturday</v>
      </c>
      <c r="D260" s="10" t="str">
        <f t="shared" si="14"/>
        <v>Same</v>
      </c>
      <c r="E260" s="11">
        <v>21.18</v>
      </c>
      <c r="F260" s="11">
        <v>8</v>
      </c>
      <c r="G260" s="12">
        <f t="shared" si="15"/>
        <v>0.37771482530689332</v>
      </c>
      <c r="H260" s="11">
        <v>1.5</v>
      </c>
      <c r="I260" s="13">
        <v>0.77013888888888893</v>
      </c>
      <c r="J260" s="13">
        <v>0.8041666666666667</v>
      </c>
      <c r="K260" s="44">
        <f>Table3[[#This Row],[Delivery Time]]-Table3[[#This Row],[Order Time]]</f>
        <v>3.4027777777777768E-2</v>
      </c>
      <c r="L260" s="43">
        <v>49</v>
      </c>
      <c r="M260" s="10" t="s">
        <v>0</v>
      </c>
      <c r="N260" s="14"/>
      <c r="O260" s="14" t="s">
        <v>39</v>
      </c>
      <c r="P260" s="10" t="s">
        <v>20</v>
      </c>
      <c r="Q260" s="10"/>
    </row>
    <row r="261" spans="1:17" x14ac:dyDescent="0.25">
      <c r="A261" s="17">
        <f t="shared" si="12"/>
        <v>260</v>
      </c>
      <c r="B261" s="18">
        <v>42994</v>
      </c>
      <c r="C261" s="18" t="str">
        <f t="shared" si="13"/>
        <v>Saturday</v>
      </c>
      <c r="D261" s="10" t="str">
        <f t="shared" si="14"/>
        <v>Same</v>
      </c>
      <c r="E261" s="11">
        <v>87.68</v>
      </c>
      <c r="F261" s="11">
        <v>20</v>
      </c>
      <c r="G261" s="12">
        <f t="shared" si="15"/>
        <v>0.22810218978102187</v>
      </c>
      <c r="H261" s="11">
        <v>1.5</v>
      </c>
      <c r="I261" s="13">
        <v>0.77500000000000002</v>
      </c>
      <c r="J261" s="13">
        <v>0.79236111111111107</v>
      </c>
      <c r="K261" s="44">
        <f>Table3[[#This Row],[Delivery Time]]-Table3[[#This Row],[Order Time]]</f>
        <v>1.7361111111111049E-2</v>
      </c>
      <c r="L261" s="43">
        <v>25</v>
      </c>
      <c r="M261" s="10" t="s">
        <v>0</v>
      </c>
      <c r="N261" s="14"/>
      <c r="O261" s="14" t="s">
        <v>40</v>
      </c>
      <c r="P261" s="10" t="s">
        <v>20</v>
      </c>
      <c r="Q261" s="10"/>
    </row>
    <row r="262" spans="1:17" x14ac:dyDescent="0.25">
      <c r="A262" s="17">
        <f t="shared" ref="A262:A325" si="16">ROW(A261)</f>
        <v>261</v>
      </c>
      <c r="B262" s="18">
        <v>42994</v>
      </c>
      <c r="C262" s="18" t="str">
        <f t="shared" ref="C262:C325" si="17">TEXT(B262,"dddd")</f>
        <v>Saturday</v>
      </c>
      <c r="D262" s="10" t="str">
        <f t="shared" ref="D262:D325" si="18">IF(B261=B262, "Same", "Different")</f>
        <v>Same</v>
      </c>
      <c r="E262" s="11">
        <v>50.5</v>
      </c>
      <c r="F262" s="11">
        <v>15</v>
      </c>
      <c r="G262" s="12">
        <f t="shared" ref="G262:G325" si="19">F262/E262</f>
        <v>0.29702970297029702</v>
      </c>
      <c r="H262" s="11">
        <v>1.5</v>
      </c>
      <c r="I262" s="13">
        <v>0.77847222222222223</v>
      </c>
      <c r="J262" s="13">
        <v>0.80763888888888891</v>
      </c>
      <c r="K262" s="44">
        <f>Table3[[#This Row],[Delivery Time]]-Table3[[#This Row],[Order Time]]</f>
        <v>2.9166666666666674E-2</v>
      </c>
      <c r="L262" s="43">
        <v>42</v>
      </c>
      <c r="M262" s="10" t="s">
        <v>0</v>
      </c>
      <c r="N262" s="14"/>
      <c r="O262" s="14" t="s">
        <v>39</v>
      </c>
      <c r="P262" s="10" t="s">
        <v>20</v>
      </c>
      <c r="Q262" s="10"/>
    </row>
    <row r="263" spans="1:17" x14ac:dyDescent="0.25">
      <c r="A263" s="17">
        <f t="shared" si="16"/>
        <v>262</v>
      </c>
      <c r="B263" s="18">
        <v>42994</v>
      </c>
      <c r="C263" s="18" t="str">
        <f t="shared" si="17"/>
        <v>Saturday</v>
      </c>
      <c r="D263" s="10" t="str">
        <f t="shared" si="18"/>
        <v>Same</v>
      </c>
      <c r="E263" s="11">
        <v>33.72</v>
      </c>
      <c r="F263" s="11">
        <v>6.28</v>
      </c>
      <c r="G263" s="12">
        <f t="shared" si="19"/>
        <v>0.18623962040332148</v>
      </c>
      <c r="H263" s="11">
        <v>1.5</v>
      </c>
      <c r="I263" s="13">
        <v>0.82430555555555562</v>
      </c>
      <c r="J263" s="13">
        <v>0.83958333333333324</v>
      </c>
      <c r="K263" s="44">
        <f>Table3[[#This Row],[Delivery Time]]-Table3[[#This Row],[Order Time]]</f>
        <v>1.5277777777777612E-2</v>
      </c>
      <c r="L263" s="43">
        <v>22</v>
      </c>
      <c r="M263" s="10" t="s">
        <v>0</v>
      </c>
      <c r="N263" s="14"/>
      <c r="O263" s="14" t="s">
        <v>39</v>
      </c>
      <c r="P263" s="10" t="s">
        <v>20</v>
      </c>
      <c r="Q263" s="10"/>
    </row>
    <row r="264" spans="1:17" x14ac:dyDescent="0.25">
      <c r="A264" s="17">
        <f t="shared" si="16"/>
        <v>263</v>
      </c>
      <c r="B264" s="18">
        <v>42994</v>
      </c>
      <c r="C264" s="18" t="str">
        <f t="shared" si="17"/>
        <v>Saturday</v>
      </c>
      <c r="D264" s="10" t="str">
        <f t="shared" si="18"/>
        <v>Same</v>
      </c>
      <c r="E264" s="11">
        <v>32.96</v>
      </c>
      <c r="F264" s="11">
        <v>7.04</v>
      </c>
      <c r="G264" s="12">
        <f t="shared" si="19"/>
        <v>0.21359223300970873</v>
      </c>
      <c r="H264" s="11">
        <v>1.5</v>
      </c>
      <c r="I264" s="13">
        <v>0.84444444444444444</v>
      </c>
      <c r="J264" s="13">
        <v>0.8652777777777777</v>
      </c>
      <c r="K264" s="44">
        <f>Table3[[#This Row],[Delivery Time]]-Table3[[#This Row],[Order Time]]</f>
        <v>2.0833333333333259E-2</v>
      </c>
      <c r="L264" s="43">
        <v>30</v>
      </c>
      <c r="M264" s="10" t="s">
        <v>12</v>
      </c>
      <c r="N264" s="14"/>
      <c r="O264" s="14" t="s">
        <v>41</v>
      </c>
      <c r="P264" s="10" t="s">
        <v>20</v>
      </c>
      <c r="Q264" s="10"/>
    </row>
    <row r="265" spans="1:17" x14ac:dyDescent="0.25">
      <c r="A265" s="17">
        <f t="shared" si="16"/>
        <v>264</v>
      </c>
      <c r="B265" s="18">
        <v>42994</v>
      </c>
      <c r="C265" s="18" t="str">
        <f t="shared" si="17"/>
        <v>Saturday</v>
      </c>
      <c r="D265" s="10" t="str">
        <f t="shared" si="18"/>
        <v>Same</v>
      </c>
      <c r="E265" s="11">
        <v>52.39</v>
      </c>
      <c r="F265" s="11">
        <v>8.61</v>
      </c>
      <c r="G265" s="12">
        <f t="shared" si="19"/>
        <v>0.16434434052300056</v>
      </c>
      <c r="H265" s="11">
        <v>1.5</v>
      </c>
      <c r="I265" s="13">
        <v>0.86458333333333337</v>
      </c>
      <c r="J265" s="13">
        <v>0.8833333333333333</v>
      </c>
      <c r="K265" s="44">
        <f>Table3[[#This Row],[Delivery Time]]-Table3[[#This Row],[Order Time]]</f>
        <v>1.8749999999999933E-2</v>
      </c>
      <c r="L265" s="43">
        <v>26.999999999999996</v>
      </c>
      <c r="M265" s="10" t="s">
        <v>0</v>
      </c>
      <c r="N265" s="14"/>
      <c r="O265" s="14" t="s">
        <v>40</v>
      </c>
      <c r="P265" s="10" t="s">
        <v>20</v>
      </c>
      <c r="Q265" s="10"/>
    </row>
    <row r="266" spans="1:17" x14ac:dyDescent="0.25">
      <c r="A266" s="17">
        <f t="shared" si="16"/>
        <v>265</v>
      </c>
      <c r="B266" s="18">
        <v>42994</v>
      </c>
      <c r="C266" s="18" t="str">
        <f t="shared" si="17"/>
        <v>Saturday</v>
      </c>
      <c r="D266" s="10" t="str">
        <f t="shared" si="18"/>
        <v>Same</v>
      </c>
      <c r="E266" s="11">
        <v>28.9</v>
      </c>
      <c r="F266" s="11">
        <v>3.1</v>
      </c>
      <c r="G266" s="12">
        <f t="shared" si="19"/>
        <v>0.10726643598615918</v>
      </c>
      <c r="H266" s="11">
        <v>1.5</v>
      </c>
      <c r="I266" s="13">
        <v>0.86736111111111114</v>
      </c>
      <c r="J266" s="13">
        <v>0.89722222222222225</v>
      </c>
      <c r="K266" s="44">
        <f>Table3[[#This Row],[Delivery Time]]-Table3[[#This Row],[Order Time]]</f>
        <v>2.9861111111111116E-2</v>
      </c>
      <c r="L266" s="43">
        <v>43</v>
      </c>
      <c r="M266" s="10" t="s">
        <v>0</v>
      </c>
      <c r="N266" s="14"/>
      <c r="O266" s="14" t="s">
        <v>39</v>
      </c>
      <c r="P266" s="10" t="s">
        <v>20</v>
      </c>
      <c r="Q266" s="10"/>
    </row>
    <row r="267" spans="1:17" x14ac:dyDescent="0.25">
      <c r="A267" s="17">
        <f t="shared" si="16"/>
        <v>266</v>
      </c>
      <c r="B267" s="18">
        <v>42995</v>
      </c>
      <c r="C267" s="18" t="str">
        <f t="shared" si="17"/>
        <v>Sunday</v>
      </c>
      <c r="D267" s="10" t="str">
        <f t="shared" si="18"/>
        <v>Different</v>
      </c>
      <c r="E267" s="11">
        <v>22.41</v>
      </c>
      <c r="F267" s="11">
        <v>5</v>
      </c>
      <c r="G267" s="12">
        <f t="shared" si="19"/>
        <v>0.22311468094600626</v>
      </c>
      <c r="H267" s="11">
        <v>1.5</v>
      </c>
      <c r="I267" s="13">
        <v>0.70486111111111116</v>
      </c>
      <c r="J267" s="13">
        <v>0.72986111111111107</v>
      </c>
      <c r="K267" s="44">
        <f>Table3[[#This Row],[Delivery Time]]-Table3[[#This Row],[Order Time]]</f>
        <v>2.4999999999999911E-2</v>
      </c>
      <c r="L267" s="43">
        <v>36</v>
      </c>
      <c r="M267" s="10" t="s">
        <v>0</v>
      </c>
      <c r="N267" s="14"/>
      <c r="O267" s="14" t="s">
        <v>41</v>
      </c>
      <c r="P267" s="10" t="s">
        <v>20</v>
      </c>
      <c r="Q267" s="10"/>
    </row>
    <row r="268" spans="1:17" x14ac:dyDescent="0.25">
      <c r="A268" s="17">
        <f t="shared" si="16"/>
        <v>267</v>
      </c>
      <c r="B268" s="18">
        <v>42995</v>
      </c>
      <c r="C268" s="18" t="str">
        <f t="shared" si="17"/>
        <v>Sunday</v>
      </c>
      <c r="D268" s="10" t="str">
        <f t="shared" si="18"/>
        <v>Same</v>
      </c>
      <c r="E268" s="11">
        <v>18.350000000000001</v>
      </c>
      <c r="F268" s="11">
        <v>3.65</v>
      </c>
      <c r="G268" s="12">
        <f t="shared" si="19"/>
        <v>0.19891008174386918</v>
      </c>
      <c r="H268" s="11">
        <v>1.5</v>
      </c>
      <c r="I268" s="13">
        <v>0.72569444444444453</v>
      </c>
      <c r="J268" s="13">
        <v>0.75347222222222221</v>
      </c>
      <c r="K268" s="44">
        <f>Table3[[#This Row],[Delivery Time]]-Table3[[#This Row],[Order Time]]</f>
        <v>2.7777777777777679E-2</v>
      </c>
      <c r="L268" s="43">
        <v>40</v>
      </c>
      <c r="M268" s="10" t="s">
        <v>11</v>
      </c>
      <c r="N268" s="14"/>
      <c r="O268" s="14" t="s">
        <v>39</v>
      </c>
      <c r="P268" s="10" t="s">
        <v>20</v>
      </c>
      <c r="Q268" s="10"/>
    </row>
    <row r="269" spans="1:17" x14ac:dyDescent="0.25">
      <c r="A269" s="17">
        <f t="shared" si="16"/>
        <v>268</v>
      </c>
      <c r="B269" s="18">
        <v>42995</v>
      </c>
      <c r="C269" s="18" t="str">
        <f t="shared" si="17"/>
        <v>Sunday</v>
      </c>
      <c r="D269" s="10" t="str">
        <f t="shared" si="18"/>
        <v>Same</v>
      </c>
      <c r="E269" s="11">
        <v>46.98</v>
      </c>
      <c r="F269" s="11">
        <v>3.02</v>
      </c>
      <c r="G269" s="12">
        <f t="shared" si="19"/>
        <v>6.4282673478075786E-2</v>
      </c>
      <c r="H269" s="11">
        <v>5</v>
      </c>
      <c r="I269" s="13">
        <v>0.73888888888888893</v>
      </c>
      <c r="J269" s="13">
        <v>0.76041666666666663</v>
      </c>
      <c r="K269" s="44">
        <f>Table3[[#This Row],[Delivery Time]]-Table3[[#This Row],[Order Time]]</f>
        <v>2.1527777777777701E-2</v>
      </c>
      <c r="L269" s="43">
        <v>31.000000000000004</v>
      </c>
      <c r="M269" s="10" t="s">
        <v>11</v>
      </c>
      <c r="N269" s="14"/>
      <c r="O269" s="14" t="s">
        <v>39</v>
      </c>
      <c r="P269" s="10" t="s">
        <v>20</v>
      </c>
      <c r="Q269" s="10"/>
    </row>
    <row r="270" spans="1:17" x14ac:dyDescent="0.25">
      <c r="A270" s="17">
        <f t="shared" si="16"/>
        <v>269</v>
      </c>
      <c r="B270" s="18">
        <v>42995</v>
      </c>
      <c r="C270" s="18" t="str">
        <f t="shared" si="17"/>
        <v>Sunday</v>
      </c>
      <c r="D270" s="10" t="str">
        <f t="shared" si="18"/>
        <v>Same</v>
      </c>
      <c r="E270" s="11">
        <v>38.590000000000003</v>
      </c>
      <c r="F270" s="11">
        <v>6</v>
      </c>
      <c r="G270" s="12">
        <f t="shared" si="19"/>
        <v>0.15548069448043533</v>
      </c>
      <c r="H270" s="11">
        <v>5</v>
      </c>
      <c r="I270" s="13">
        <v>0.7631944444444444</v>
      </c>
      <c r="J270" s="13">
        <v>0.7909722222222223</v>
      </c>
      <c r="K270" s="44">
        <f>Table3[[#This Row],[Delivery Time]]-Table3[[#This Row],[Order Time]]</f>
        <v>2.7777777777777901E-2</v>
      </c>
      <c r="L270" s="43">
        <v>40</v>
      </c>
      <c r="M270" s="10" t="s">
        <v>0</v>
      </c>
      <c r="N270" s="14"/>
      <c r="O270" s="14" t="s">
        <v>39</v>
      </c>
      <c r="P270" s="10" t="s">
        <v>20</v>
      </c>
      <c r="Q270" s="10"/>
    </row>
    <row r="271" spans="1:17" x14ac:dyDescent="0.25">
      <c r="A271" s="17">
        <f t="shared" si="16"/>
        <v>270</v>
      </c>
      <c r="B271" s="18">
        <v>42995</v>
      </c>
      <c r="C271" s="18" t="str">
        <f t="shared" si="17"/>
        <v>Sunday</v>
      </c>
      <c r="D271" s="10" t="str">
        <f t="shared" si="18"/>
        <v>Same</v>
      </c>
      <c r="E271" s="11">
        <v>24.84</v>
      </c>
      <c r="F271" s="11">
        <v>8.16</v>
      </c>
      <c r="G271" s="12">
        <f t="shared" si="19"/>
        <v>0.32850241545893721</v>
      </c>
      <c r="H271" s="11">
        <v>1.5</v>
      </c>
      <c r="I271" s="13">
        <v>0.75347222222222221</v>
      </c>
      <c r="J271" s="13">
        <v>0.79652777777777783</v>
      </c>
      <c r="K271" s="44">
        <f>Table3[[#This Row],[Delivery Time]]-Table3[[#This Row],[Order Time]]</f>
        <v>4.3055555555555625E-2</v>
      </c>
      <c r="L271" s="43">
        <v>62.000000000000007</v>
      </c>
      <c r="M271" s="10" t="s">
        <v>0</v>
      </c>
      <c r="N271" s="14"/>
      <c r="O271" s="14" t="s">
        <v>39</v>
      </c>
      <c r="P271" s="10" t="s">
        <v>20</v>
      </c>
      <c r="Q271" s="10"/>
    </row>
    <row r="272" spans="1:17" x14ac:dyDescent="0.25">
      <c r="A272" s="17">
        <f t="shared" si="16"/>
        <v>271</v>
      </c>
      <c r="B272" s="18">
        <v>42995</v>
      </c>
      <c r="C272" s="18" t="str">
        <f t="shared" si="17"/>
        <v>Sunday</v>
      </c>
      <c r="D272" s="10" t="str">
        <f t="shared" si="18"/>
        <v>Same</v>
      </c>
      <c r="E272" s="11">
        <v>29.99</v>
      </c>
      <c r="F272" s="11">
        <v>8.01</v>
      </c>
      <c r="G272" s="12">
        <f t="shared" si="19"/>
        <v>0.26708902967655884</v>
      </c>
      <c r="H272" s="11">
        <v>1.5</v>
      </c>
      <c r="I272" s="13">
        <v>0.76250000000000007</v>
      </c>
      <c r="J272" s="13">
        <v>0.80208333333333337</v>
      </c>
      <c r="K272" s="44">
        <f>Table3[[#This Row],[Delivery Time]]-Table3[[#This Row],[Order Time]]</f>
        <v>3.9583333333333304E-2</v>
      </c>
      <c r="L272" s="43">
        <v>57</v>
      </c>
      <c r="M272" s="10" t="s">
        <v>0</v>
      </c>
      <c r="N272" s="14"/>
      <c r="O272" s="14" t="s">
        <v>39</v>
      </c>
      <c r="P272" s="10" t="s">
        <v>20</v>
      </c>
      <c r="Q272" s="10"/>
    </row>
    <row r="273" spans="1:17" x14ac:dyDescent="0.25">
      <c r="A273" s="17">
        <f t="shared" si="16"/>
        <v>272</v>
      </c>
      <c r="B273" s="18">
        <v>42995</v>
      </c>
      <c r="C273" s="18" t="str">
        <f t="shared" si="17"/>
        <v>Sunday</v>
      </c>
      <c r="D273" s="10" t="str">
        <f t="shared" si="18"/>
        <v>Same</v>
      </c>
      <c r="E273" s="11">
        <v>31.39</v>
      </c>
      <c r="F273" s="11">
        <v>5</v>
      </c>
      <c r="G273" s="12">
        <f t="shared" si="19"/>
        <v>0.15928639694170119</v>
      </c>
      <c r="H273" s="11">
        <v>1.5</v>
      </c>
      <c r="I273" s="13">
        <v>0.8027777777777777</v>
      </c>
      <c r="J273" s="13">
        <v>0.82430555555555562</v>
      </c>
      <c r="K273" s="44">
        <f>Table3[[#This Row],[Delivery Time]]-Table3[[#This Row],[Order Time]]</f>
        <v>2.1527777777777923E-2</v>
      </c>
      <c r="L273" s="43">
        <v>31.000000000000004</v>
      </c>
      <c r="M273" s="10" t="s">
        <v>11</v>
      </c>
      <c r="N273" s="14"/>
      <c r="O273" s="14" t="s">
        <v>39</v>
      </c>
      <c r="P273" s="10" t="s">
        <v>20</v>
      </c>
      <c r="Q273" s="10"/>
    </row>
    <row r="274" spans="1:17" x14ac:dyDescent="0.25">
      <c r="A274" s="17">
        <f t="shared" si="16"/>
        <v>273</v>
      </c>
      <c r="B274" s="18">
        <v>43000</v>
      </c>
      <c r="C274" s="18" t="str">
        <f t="shared" si="17"/>
        <v>Friday</v>
      </c>
      <c r="D274" s="10" t="str">
        <f t="shared" si="18"/>
        <v>Different</v>
      </c>
      <c r="E274" s="11">
        <v>31.07</v>
      </c>
      <c r="F274" s="11">
        <v>6.93</v>
      </c>
      <c r="G274" s="12">
        <f t="shared" si="19"/>
        <v>0.22304473768908914</v>
      </c>
      <c r="H274" s="11">
        <v>1.5</v>
      </c>
      <c r="I274" s="13">
        <v>0.69861111111111107</v>
      </c>
      <c r="J274" s="13">
        <v>0.72013888888888899</v>
      </c>
      <c r="K274" s="44">
        <f>Table3[[#This Row],[Delivery Time]]-Table3[[#This Row],[Order Time]]</f>
        <v>2.1527777777777923E-2</v>
      </c>
      <c r="L274" s="43">
        <v>31.000000000000004</v>
      </c>
      <c r="M274" s="10" t="s">
        <v>0</v>
      </c>
      <c r="N274" s="14" t="s">
        <v>25</v>
      </c>
      <c r="O274" s="14" t="s">
        <v>39</v>
      </c>
      <c r="P274" s="10" t="s">
        <v>20</v>
      </c>
      <c r="Q274" s="10"/>
    </row>
    <row r="275" spans="1:17" x14ac:dyDescent="0.25">
      <c r="A275" s="17">
        <f t="shared" si="16"/>
        <v>274</v>
      </c>
      <c r="B275" s="18">
        <v>43001</v>
      </c>
      <c r="C275" s="18" t="str">
        <f t="shared" si="17"/>
        <v>Saturday</v>
      </c>
      <c r="D275" s="10" t="str">
        <f t="shared" si="18"/>
        <v>Different</v>
      </c>
      <c r="E275" s="11">
        <v>40.49</v>
      </c>
      <c r="F275" s="11">
        <v>5</v>
      </c>
      <c r="G275" s="12">
        <f t="shared" si="19"/>
        <v>0.12348728081007655</v>
      </c>
      <c r="H275" s="11">
        <v>1.5</v>
      </c>
      <c r="I275" s="13">
        <v>0.72499999999999998</v>
      </c>
      <c r="J275" s="13">
        <v>0.7402777777777777</v>
      </c>
      <c r="K275" s="44">
        <f>Table3[[#This Row],[Delivery Time]]-Table3[[#This Row],[Order Time]]</f>
        <v>1.5277777777777724E-2</v>
      </c>
      <c r="L275" s="43">
        <v>22</v>
      </c>
      <c r="M275" s="10" t="s">
        <v>12</v>
      </c>
      <c r="N275" s="14"/>
      <c r="O275" s="14" t="s">
        <v>41</v>
      </c>
      <c r="P275" s="10" t="s">
        <v>20</v>
      </c>
      <c r="Q275" s="10"/>
    </row>
    <row r="276" spans="1:17" x14ac:dyDescent="0.25">
      <c r="A276" s="17">
        <f t="shared" si="16"/>
        <v>275</v>
      </c>
      <c r="B276" s="18">
        <v>43001</v>
      </c>
      <c r="C276" s="18" t="str">
        <f t="shared" si="17"/>
        <v>Saturday</v>
      </c>
      <c r="D276" s="10" t="str">
        <f t="shared" si="18"/>
        <v>Same</v>
      </c>
      <c r="E276" s="11">
        <v>24.03</v>
      </c>
      <c r="F276" s="11">
        <v>6</v>
      </c>
      <c r="G276" s="12">
        <f t="shared" si="19"/>
        <v>0.24968789013732834</v>
      </c>
      <c r="H276" s="11">
        <v>1.5</v>
      </c>
      <c r="I276" s="13">
        <v>0.77083333333333337</v>
      </c>
      <c r="J276" s="13">
        <v>0.79305555555555562</v>
      </c>
      <c r="K276" s="44">
        <f>Table3[[#This Row],[Delivery Time]]-Table3[[#This Row],[Order Time]]</f>
        <v>2.2222222222222254E-2</v>
      </c>
      <c r="L276" s="43">
        <v>32</v>
      </c>
      <c r="M276" s="10" t="s">
        <v>0</v>
      </c>
      <c r="N276" s="14"/>
      <c r="O276" s="14" t="s">
        <v>39</v>
      </c>
      <c r="P276" s="10" t="s">
        <v>20</v>
      </c>
      <c r="Q276" s="10"/>
    </row>
    <row r="277" spans="1:17" x14ac:dyDescent="0.25">
      <c r="A277" s="17">
        <f t="shared" si="16"/>
        <v>276</v>
      </c>
      <c r="B277" s="18">
        <v>43001</v>
      </c>
      <c r="C277" s="18" t="str">
        <f t="shared" si="17"/>
        <v>Saturday</v>
      </c>
      <c r="D277" s="10" t="str">
        <f t="shared" si="18"/>
        <v>Same</v>
      </c>
      <c r="E277" s="11">
        <v>58.4</v>
      </c>
      <c r="F277" s="11">
        <v>10</v>
      </c>
      <c r="G277" s="12">
        <f t="shared" si="19"/>
        <v>0.17123287671232876</v>
      </c>
      <c r="H277" s="11">
        <v>5</v>
      </c>
      <c r="I277" s="13">
        <v>0.77222222222222225</v>
      </c>
      <c r="J277" s="13">
        <v>0.80208333333333337</v>
      </c>
      <c r="K277" s="44">
        <f>Table3[[#This Row],[Delivery Time]]-Table3[[#This Row],[Order Time]]</f>
        <v>2.9861111111111116E-2</v>
      </c>
      <c r="L277" s="43">
        <v>43</v>
      </c>
      <c r="M277" s="10" t="s">
        <v>0</v>
      </c>
      <c r="N277" s="14"/>
      <c r="O277" s="14" t="s">
        <v>39</v>
      </c>
      <c r="P277" s="10" t="s">
        <v>20</v>
      </c>
      <c r="Q277" s="10"/>
    </row>
    <row r="278" spans="1:17" x14ac:dyDescent="0.25">
      <c r="A278" s="17">
        <f t="shared" si="16"/>
        <v>277</v>
      </c>
      <c r="B278" s="18">
        <v>43001</v>
      </c>
      <c r="C278" s="18" t="str">
        <f t="shared" si="17"/>
        <v>Saturday</v>
      </c>
      <c r="D278" s="10" t="str">
        <f t="shared" si="18"/>
        <v>Same</v>
      </c>
      <c r="E278" s="11">
        <v>18.89</v>
      </c>
      <c r="F278" s="11">
        <v>4.1100000000000003</v>
      </c>
      <c r="G278" s="12">
        <f t="shared" si="19"/>
        <v>0.21757543673901536</v>
      </c>
      <c r="H278" s="11">
        <v>1.5</v>
      </c>
      <c r="I278" s="13">
        <v>0.77361111111111114</v>
      </c>
      <c r="J278" s="13">
        <v>0.80902777777777779</v>
      </c>
      <c r="K278" s="44">
        <f>Table3[[#This Row],[Delivery Time]]-Table3[[#This Row],[Order Time]]</f>
        <v>3.5416666666666652E-2</v>
      </c>
      <c r="L278" s="43">
        <v>51</v>
      </c>
      <c r="M278" s="10" t="s">
        <v>0</v>
      </c>
      <c r="N278" s="14"/>
      <c r="O278" s="14" t="s">
        <v>39</v>
      </c>
      <c r="P278" s="10" t="s">
        <v>20</v>
      </c>
      <c r="Q278" s="10"/>
    </row>
    <row r="279" spans="1:17" x14ac:dyDescent="0.25">
      <c r="A279" s="17">
        <f t="shared" si="16"/>
        <v>278</v>
      </c>
      <c r="B279" s="18">
        <v>43001</v>
      </c>
      <c r="C279" s="18" t="str">
        <f t="shared" si="17"/>
        <v>Saturday</v>
      </c>
      <c r="D279" s="10" t="str">
        <f t="shared" si="18"/>
        <v>Same</v>
      </c>
      <c r="E279" s="11">
        <v>42.38</v>
      </c>
      <c r="F279" s="11">
        <v>10</v>
      </c>
      <c r="G279" s="12">
        <f t="shared" si="19"/>
        <v>0.23596035865974516</v>
      </c>
      <c r="H279" s="11">
        <v>1.5</v>
      </c>
      <c r="I279" s="13">
        <v>0.82291666666666663</v>
      </c>
      <c r="J279" s="13">
        <v>0.83194444444444438</v>
      </c>
      <c r="K279" s="44">
        <f>Table3[[#This Row],[Delivery Time]]-Table3[[#This Row],[Order Time]]</f>
        <v>9.0277777777777457E-3</v>
      </c>
      <c r="L279" s="43">
        <v>13</v>
      </c>
      <c r="M279" s="10" t="s">
        <v>11</v>
      </c>
      <c r="N279" s="14"/>
      <c r="O279" s="14" t="s">
        <v>40</v>
      </c>
      <c r="P279" s="10" t="s">
        <v>20</v>
      </c>
      <c r="Q279" s="10"/>
    </row>
    <row r="280" spans="1:17" x14ac:dyDescent="0.25">
      <c r="A280" s="17">
        <f t="shared" si="16"/>
        <v>279</v>
      </c>
      <c r="B280" s="18">
        <v>43001</v>
      </c>
      <c r="C280" s="18" t="str">
        <f t="shared" si="17"/>
        <v>Saturday</v>
      </c>
      <c r="D280" s="10" t="str">
        <f t="shared" si="18"/>
        <v>Same</v>
      </c>
      <c r="E280" s="11">
        <v>25.66</v>
      </c>
      <c r="F280" s="11">
        <v>5.33</v>
      </c>
      <c r="G280" s="12">
        <f t="shared" si="19"/>
        <v>0.20771628994544036</v>
      </c>
      <c r="H280" s="11">
        <v>1.5</v>
      </c>
      <c r="I280" s="13">
        <v>0.83333333333333337</v>
      </c>
      <c r="J280" s="13">
        <v>0.84791666666666676</v>
      </c>
      <c r="K280" s="44">
        <f>Table3[[#This Row],[Delivery Time]]-Table3[[#This Row],[Order Time]]</f>
        <v>1.4583333333333393E-2</v>
      </c>
      <c r="L280" s="43">
        <v>21</v>
      </c>
      <c r="M280" s="10" t="s">
        <v>11</v>
      </c>
      <c r="N280" s="14"/>
      <c r="O280" s="14" t="s">
        <v>41</v>
      </c>
      <c r="P280" s="10" t="s">
        <v>20</v>
      </c>
      <c r="Q280" s="10"/>
    </row>
    <row r="281" spans="1:17" x14ac:dyDescent="0.25">
      <c r="A281" s="17">
        <f t="shared" si="16"/>
        <v>280</v>
      </c>
      <c r="B281" s="18">
        <v>43001</v>
      </c>
      <c r="C281" s="18" t="str">
        <f t="shared" si="17"/>
        <v>Saturday</v>
      </c>
      <c r="D281" s="10" t="str">
        <f t="shared" si="18"/>
        <v>Same</v>
      </c>
      <c r="E281" s="11">
        <v>23.82</v>
      </c>
      <c r="F281" s="11">
        <v>5</v>
      </c>
      <c r="G281" s="12">
        <f t="shared" si="19"/>
        <v>0.20990764063811923</v>
      </c>
      <c r="H281" s="11">
        <v>1.5</v>
      </c>
      <c r="I281" s="13">
        <v>0.87708333333333333</v>
      </c>
      <c r="J281" s="13">
        <v>0.8881944444444444</v>
      </c>
      <c r="K281" s="44">
        <f>Table3[[#This Row],[Delivery Time]]-Table3[[#This Row],[Order Time]]</f>
        <v>1.1111111111111072E-2</v>
      </c>
      <c r="L281" s="43">
        <v>16</v>
      </c>
      <c r="M281" s="10" t="s">
        <v>11</v>
      </c>
      <c r="N281" s="14"/>
      <c r="O281" s="14" t="s">
        <v>40</v>
      </c>
      <c r="P281" s="10" t="s">
        <v>20</v>
      </c>
      <c r="Q281" s="10"/>
    </row>
    <row r="282" spans="1:17" x14ac:dyDescent="0.25">
      <c r="A282" s="17">
        <f t="shared" si="16"/>
        <v>281</v>
      </c>
      <c r="B282" s="18">
        <v>43002</v>
      </c>
      <c r="C282" s="18" t="str">
        <f t="shared" si="17"/>
        <v>Sunday</v>
      </c>
      <c r="D282" s="10" t="str">
        <f t="shared" si="18"/>
        <v>Different</v>
      </c>
      <c r="E282" s="11">
        <v>48.39</v>
      </c>
      <c r="F282" s="11">
        <v>5</v>
      </c>
      <c r="G282" s="12">
        <f t="shared" si="19"/>
        <v>0.10332713370531102</v>
      </c>
      <c r="H282" s="11">
        <v>5</v>
      </c>
      <c r="I282" s="13">
        <v>0.69027777777777777</v>
      </c>
      <c r="J282" s="13">
        <v>0.71666666666666667</v>
      </c>
      <c r="K282" s="44">
        <f>Table3[[#This Row],[Delivery Time]]-Table3[[#This Row],[Order Time]]</f>
        <v>2.6388888888888906E-2</v>
      </c>
      <c r="L282" s="43">
        <v>38</v>
      </c>
      <c r="M282" s="10" t="s">
        <v>0</v>
      </c>
      <c r="N282" s="14"/>
      <c r="O282" s="14" t="s">
        <v>39</v>
      </c>
      <c r="P282" s="10" t="s">
        <v>20</v>
      </c>
      <c r="Q282" s="10"/>
    </row>
    <row r="283" spans="1:17" x14ac:dyDescent="0.25">
      <c r="A283" s="17">
        <f t="shared" si="16"/>
        <v>282</v>
      </c>
      <c r="B283" s="18">
        <v>43002</v>
      </c>
      <c r="C283" s="18" t="str">
        <f t="shared" si="17"/>
        <v>Sunday</v>
      </c>
      <c r="D283" s="10" t="str">
        <f t="shared" si="18"/>
        <v>Same</v>
      </c>
      <c r="E283" s="11">
        <v>58.83</v>
      </c>
      <c r="F283" s="11">
        <v>8</v>
      </c>
      <c r="G283" s="12">
        <f t="shared" si="19"/>
        <v>0.135985041645419</v>
      </c>
      <c r="H283" s="11">
        <v>1.5</v>
      </c>
      <c r="I283" s="13">
        <v>0.7270833333333333</v>
      </c>
      <c r="J283" s="13">
        <v>0.74652777777777779</v>
      </c>
      <c r="K283" s="44">
        <f>Table3[[#This Row],[Delivery Time]]-Table3[[#This Row],[Order Time]]</f>
        <v>1.9444444444444486E-2</v>
      </c>
      <c r="L283" s="43">
        <v>28</v>
      </c>
      <c r="M283" s="10" t="s">
        <v>0</v>
      </c>
      <c r="N283" s="14"/>
      <c r="O283" s="14" t="s">
        <v>39</v>
      </c>
      <c r="P283" s="10" t="s">
        <v>20</v>
      </c>
      <c r="Q283" s="10"/>
    </row>
    <row r="284" spans="1:17" x14ac:dyDescent="0.25">
      <c r="A284" s="17">
        <f t="shared" si="16"/>
        <v>283</v>
      </c>
      <c r="B284" s="18">
        <v>43002</v>
      </c>
      <c r="C284" s="18" t="str">
        <f t="shared" si="17"/>
        <v>Sunday</v>
      </c>
      <c r="D284" s="10" t="str">
        <f t="shared" si="18"/>
        <v>Same</v>
      </c>
      <c r="E284" s="11">
        <v>17.809999999999999</v>
      </c>
      <c r="F284" s="11">
        <v>5</v>
      </c>
      <c r="G284" s="12">
        <f t="shared" si="19"/>
        <v>0.28074115665356542</v>
      </c>
      <c r="H284" s="11">
        <v>5</v>
      </c>
      <c r="I284" s="13">
        <v>0.72569444444444453</v>
      </c>
      <c r="J284" s="13">
        <v>0.75902777777777775</v>
      </c>
      <c r="K284" s="44">
        <f>Table3[[#This Row],[Delivery Time]]-Table3[[#This Row],[Order Time]]</f>
        <v>3.3333333333333215E-2</v>
      </c>
      <c r="L284" s="43">
        <v>48</v>
      </c>
      <c r="M284" s="10" t="s">
        <v>0</v>
      </c>
      <c r="N284" s="14"/>
      <c r="O284" s="14" t="s">
        <v>39</v>
      </c>
      <c r="P284" s="10" t="s">
        <v>20</v>
      </c>
      <c r="Q284" s="10"/>
    </row>
    <row r="285" spans="1:17" x14ac:dyDescent="0.25">
      <c r="A285" s="17">
        <f t="shared" si="16"/>
        <v>284</v>
      </c>
      <c r="B285" s="18">
        <v>43002</v>
      </c>
      <c r="C285" s="18" t="str">
        <f t="shared" si="17"/>
        <v>Sunday</v>
      </c>
      <c r="D285" s="10" t="str">
        <f t="shared" si="18"/>
        <v>Same</v>
      </c>
      <c r="E285" s="11">
        <v>20.239999999999998</v>
      </c>
      <c r="F285" s="11">
        <v>10</v>
      </c>
      <c r="G285" s="12">
        <f t="shared" si="19"/>
        <v>0.49407114624505932</v>
      </c>
      <c r="H285" s="11">
        <v>1.5</v>
      </c>
      <c r="I285" s="13">
        <v>0.73055555555555562</v>
      </c>
      <c r="J285" s="13">
        <v>0.76527777777777783</v>
      </c>
      <c r="K285" s="44">
        <f>Table3[[#This Row],[Delivery Time]]-Table3[[#This Row],[Order Time]]</f>
        <v>3.472222222222221E-2</v>
      </c>
      <c r="L285" s="43">
        <v>50</v>
      </c>
      <c r="M285" s="10" t="s">
        <v>0</v>
      </c>
      <c r="N285" s="14"/>
      <c r="O285" s="14" t="s">
        <v>39</v>
      </c>
      <c r="P285" s="10" t="s">
        <v>20</v>
      </c>
      <c r="Q285" s="10"/>
    </row>
    <row r="286" spans="1:17" x14ac:dyDescent="0.25">
      <c r="A286" s="17">
        <f t="shared" si="16"/>
        <v>285</v>
      </c>
      <c r="B286" s="18">
        <v>43002</v>
      </c>
      <c r="C286" s="18" t="str">
        <f t="shared" si="17"/>
        <v>Sunday</v>
      </c>
      <c r="D286" s="10" t="str">
        <f t="shared" si="18"/>
        <v>Same</v>
      </c>
      <c r="E286" s="11">
        <v>27.55</v>
      </c>
      <c r="F286" s="11">
        <v>5</v>
      </c>
      <c r="G286" s="12">
        <f t="shared" si="19"/>
        <v>0.18148820326678766</v>
      </c>
      <c r="H286" s="11">
        <v>5</v>
      </c>
      <c r="I286" s="13">
        <v>0.75624999999999998</v>
      </c>
      <c r="J286" s="13">
        <v>0.78888888888888886</v>
      </c>
      <c r="K286" s="44">
        <f>Table3[[#This Row],[Delivery Time]]-Table3[[#This Row],[Order Time]]</f>
        <v>3.2638888888888884E-2</v>
      </c>
      <c r="L286" s="43">
        <v>47.000000000000007</v>
      </c>
      <c r="M286" s="10" t="s">
        <v>12</v>
      </c>
      <c r="N286" s="14"/>
      <c r="O286" s="14" t="s">
        <v>39</v>
      </c>
      <c r="P286" s="10" t="s">
        <v>20</v>
      </c>
      <c r="Q286" s="10"/>
    </row>
    <row r="287" spans="1:17" x14ac:dyDescent="0.25">
      <c r="A287" s="17">
        <f t="shared" si="16"/>
        <v>286</v>
      </c>
      <c r="B287" s="18">
        <v>43002</v>
      </c>
      <c r="C287" s="18" t="str">
        <f t="shared" si="17"/>
        <v>Sunday</v>
      </c>
      <c r="D287" s="10" t="str">
        <f t="shared" si="18"/>
        <v>Same</v>
      </c>
      <c r="E287" s="11">
        <v>38.65</v>
      </c>
      <c r="F287" s="11">
        <v>10.35</v>
      </c>
      <c r="G287" s="12">
        <f t="shared" si="19"/>
        <v>0.26778783958602848</v>
      </c>
      <c r="H287" s="11">
        <v>1.5</v>
      </c>
      <c r="I287" s="13">
        <v>0.8027777777777777</v>
      </c>
      <c r="J287" s="13">
        <v>0.82847222222222217</v>
      </c>
      <c r="K287" s="44">
        <f>Table3[[#This Row],[Delivery Time]]-Table3[[#This Row],[Order Time]]</f>
        <v>2.5694444444444464E-2</v>
      </c>
      <c r="L287" s="43">
        <v>37</v>
      </c>
      <c r="M287" s="10" t="s">
        <v>0</v>
      </c>
      <c r="N287" s="14"/>
      <c r="O287" s="14" t="s">
        <v>39</v>
      </c>
      <c r="P287" s="10" t="s">
        <v>20</v>
      </c>
      <c r="Q287" s="10"/>
    </row>
    <row r="288" spans="1:17" x14ac:dyDescent="0.25">
      <c r="A288" s="17">
        <f t="shared" si="16"/>
        <v>287</v>
      </c>
      <c r="B288" s="18">
        <v>43002</v>
      </c>
      <c r="C288" s="18" t="str">
        <f t="shared" si="17"/>
        <v>Sunday</v>
      </c>
      <c r="D288" s="10" t="str">
        <f t="shared" si="18"/>
        <v>Same</v>
      </c>
      <c r="E288" s="11">
        <v>32.950000000000003</v>
      </c>
      <c r="F288" s="11">
        <v>2</v>
      </c>
      <c r="G288" s="12">
        <f t="shared" si="19"/>
        <v>6.0698027314112286E-2</v>
      </c>
      <c r="H288" s="11">
        <v>1.5</v>
      </c>
      <c r="I288" s="13">
        <v>0.80486111111111114</v>
      </c>
      <c r="J288" s="13">
        <v>0.84652777777777777</v>
      </c>
      <c r="K288" s="44">
        <f>Table3[[#This Row],[Delivery Time]]-Table3[[#This Row],[Order Time]]</f>
        <v>4.166666666666663E-2</v>
      </c>
      <c r="L288" s="43">
        <v>60</v>
      </c>
      <c r="M288" s="10" t="s">
        <v>0</v>
      </c>
      <c r="N288" s="14"/>
      <c r="O288" s="14" t="s">
        <v>39</v>
      </c>
      <c r="P288" s="10" t="s">
        <v>20</v>
      </c>
      <c r="Q288" s="10"/>
    </row>
    <row r="289" spans="1:17" x14ac:dyDescent="0.25">
      <c r="A289" s="17">
        <f t="shared" si="16"/>
        <v>288</v>
      </c>
      <c r="B289" s="18">
        <v>43002</v>
      </c>
      <c r="C289" s="18" t="str">
        <f t="shared" si="17"/>
        <v>Sunday</v>
      </c>
      <c r="D289" s="10" t="str">
        <f t="shared" si="18"/>
        <v>Same</v>
      </c>
      <c r="E289" s="11">
        <v>24.84</v>
      </c>
      <c r="F289" s="11">
        <v>5</v>
      </c>
      <c r="G289" s="12">
        <f t="shared" si="19"/>
        <v>0.20128824476650564</v>
      </c>
      <c r="H289" s="11">
        <v>1.5</v>
      </c>
      <c r="I289" s="13">
        <v>0.81111111111111101</v>
      </c>
      <c r="J289" s="13">
        <v>0.83263888888888893</v>
      </c>
      <c r="K289" s="44">
        <f>Table3[[#This Row],[Delivery Time]]-Table3[[#This Row],[Order Time]]</f>
        <v>2.1527777777777923E-2</v>
      </c>
      <c r="L289" s="43">
        <v>31.000000000000004</v>
      </c>
      <c r="M289" s="10" t="s">
        <v>0</v>
      </c>
      <c r="N289" s="14"/>
      <c r="O289" s="14" t="s">
        <v>39</v>
      </c>
      <c r="P289" s="10" t="s">
        <v>20</v>
      </c>
      <c r="Q289" s="10"/>
    </row>
    <row r="290" spans="1:17" x14ac:dyDescent="0.25">
      <c r="A290" s="17">
        <f t="shared" si="16"/>
        <v>289</v>
      </c>
      <c r="B290" s="18">
        <v>43002</v>
      </c>
      <c r="C290" s="18" t="str">
        <f t="shared" si="17"/>
        <v>Sunday</v>
      </c>
      <c r="D290" s="10" t="str">
        <f t="shared" si="18"/>
        <v>Same</v>
      </c>
      <c r="E290" s="11">
        <v>18.350000000000001</v>
      </c>
      <c r="F290" s="11">
        <v>6</v>
      </c>
      <c r="G290" s="12">
        <f t="shared" si="19"/>
        <v>0.32697547683923706</v>
      </c>
      <c r="H290" s="11">
        <v>1.5</v>
      </c>
      <c r="I290" s="13">
        <v>0.84861111111111109</v>
      </c>
      <c r="J290" s="13">
        <v>0.86249999999999993</v>
      </c>
      <c r="K290" s="44">
        <f>Table3[[#This Row],[Delivery Time]]-Table3[[#This Row],[Order Time]]</f>
        <v>1.388888888888884E-2</v>
      </c>
      <c r="L290" s="43">
        <v>20</v>
      </c>
      <c r="M290" s="10" t="s">
        <v>0</v>
      </c>
      <c r="N290" s="14"/>
      <c r="O290" s="14" t="s">
        <v>39</v>
      </c>
      <c r="P290" s="10" t="s">
        <v>20</v>
      </c>
      <c r="Q290" s="10"/>
    </row>
    <row r="291" spans="1:17" x14ac:dyDescent="0.25">
      <c r="A291" s="17">
        <f t="shared" si="16"/>
        <v>290</v>
      </c>
      <c r="B291" s="18">
        <v>43002</v>
      </c>
      <c r="C291" s="18" t="str">
        <f t="shared" si="17"/>
        <v>Sunday</v>
      </c>
      <c r="D291" s="10" t="str">
        <f t="shared" si="18"/>
        <v>Same</v>
      </c>
      <c r="E291" s="11">
        <v>13.48</v>
      </c>
      <c r="F291" s="11">
        <v>8.52</v>
      </c>
      <c r="G291" s="12">
        <f t="shared" si="19"/>
        <v>0.63204747774480707</v>
      </c>
      <c r="H291" s="11">
        <v>1.5</v>
      </c>
      <c r="I291" s="13">
        <v>0.88541666666666663</v>
      </c>
      <c r="J291" s="13">
        <v>0.89444444444444438</v>
      </c>
      <c r="K291" s="44">
        <f>Table3[[#This Row],[Delivery Time]]-Table3[[#This Row],[Order Time]]</f>
        <v>9.0277777777777457E-3</v>
      </c>
      <c r="L291" s="43">
        <v>13</v>
      </c>
      <c r="M291" s="10" t="s">
        <v>0</v>
      </c>
      <c r="N291" s="14"/>
      <c r="O291" s="14" t="s">
        <v>39</v>
      </c>
      <c r="P291" s="10" t="s">
        <v>20</v>
      </c>
      <c r="Q291" s="10"/>
    </row>
    <row r="292" spans="1:17" x14ac:dyDescent="0.25">
      <c r="A292" s="17">
        <f t="shared" si="16"/>
        <v>291</v>
      </c>
      <c r="B292" s="18">
        <v>43007</v>
      </c>
      <c r="C292" s="18" t="str">
        <f t="shared" si="17"/>
        <v>Friday</v>
      </c>
      <c r="D292" s="10" t="str">
        <f t="shared" si="18"/>
        <v>Different</v>
      </c>
      <c r="E292" s="11">
        <v>230.25</v>
      </c>
      <c r="F292" s="11">
        <v>30.75</v>
      </c>
      <c r="G292" s="12">
        <f t="shared" si="19"/>
        <v>0.13355048859934854</v>
      </c>
      <c r="H292" s="11">
        <v>1.5</v>
      </c>
      <c r="I292" s="13">
        <v>0.72916666666666663</v>
      </c>
      <c r="J292" s="13">
        <v>0.72916666666666663</v>
      </c>
      <c r="K292" s="44">
        <f>Table3[[#This Row],[Delivery Time]]-Table3[[#This Row],[Order Time]]</f>
        <v>0</v>
      </c>
      <c r="L292" s="43">
        <v>0</v>
      </c>
      <c r="M292" s="10" t="s">
        <v>11</v>
      </c>
      <c r="N292" s="14"/>
      <c r="O292" s="14" t="s">
        <v>42</v>
      </c>
      <c r="P292" s="10" t="s">
        <v>16</v>
      </c>
      <c r="Q292" s="10"/>
    </row>
    <row r="293" spans="1:17" x14ac:dyDescent="0.25">
      <c r="A293" s="17">
        <f t="shared" si="16"/>
        <v>292</v>
      </c>
      <c r="B293" s="18">
        <v>43007</v>
      </c>
      <c r="C293" s="18" t="str">
        <f t="shared" si="17"/>
        <v>Friday</v>
      </c>
      <c r="D293" s="10" t="str">
        <f t="shared" si="18"/>
        <v>Same</v>
      </c>
      <c r="E293" s="11">
        <v>35.56</v>
      </c>
      <c r="F293" s="11">
        <v>4</v>
      </c>
      <c r="G293" s="12">
        <f t="shared" si="19"/>
        <v>0.11248593925759279</v>
      </c>
      <c r="H293" s="11">
        <v>7</v>
      </c>
      <c r="I293" s="13">
        <v>0.74861111111111101</v>
      </c>
      <c r="J293" s="13">
        <v>0.77986111111111101</v>
      </c>
      <c r="K293" s="44">
        <f>Table3[[#This Row],[Delivery Time]]-Table3[[#This Row],[Order Time]]</f>
        <v>3.125E-2</v>
      </c>
      <c r="L293" s="43">
        <v>45</v>
      </c>
      <c r="M293" s="10" t="s">
        <v>0</v>
      </c>
      <c r="N293" s="14"/>
      <c r="O293" s="14" t="s">
        <v>39</v>
      </c>
      <c r="P293" s="10" t="s">
        <v>20</v>
      </c>
      <c r="Q293" s="10"/>
    </row>
    <row r="294" spans="1:17" x14ac:dyDescent="0.25">
      <c r="A294" s="17">
        <f t="shared" si="16"/>
        <v>293</v>
      </c>
      <c r="B294" s="18">
        <v>43007</v>
      </c>
      <c r="C294" s="18" t="str">
        <f t="shared" si="17"/>
        <v>Friday</v>
      </c>
      <c r="D294" s="10" t="str">
        <f t="shared" si="18"/>
        <v>Same</v>
      </c>
      <c r="E294" s="11">
        <v>15.16</v>
      </c>
      <c r="F294" s="11">
        <v>3.84</v>
      </c>
      <c r="G294" s="12">
        <f t="shared" si="19"/>
        <v>0.25329815303430075</v>
      </c>
      <c r="H294" s="11">
        <v>1.5</v>
      </c>
      <c r="I294" s="13">
        <v>0.75694444444444453</v>
      </c>
      <c r="J294" s="13">
        <v>0.79375000000000007</v>
      </c>
      <c r="K294" s="44">
        <f>Table3[[#This Row],[Delivery Time]]-Table3[[#This Row],[Order Time]]</f>
        <v>3.6805555555555536E-2</v>
      </c>
      <c r="L294" s="43">
        <v>53</v>
      </c>
      <c r="M294" s="10" t="s">
        <v>0</v>
      </c>
      <c r="N294" s="14"/>
      <c r="O294" s="14" t="s">
        <v>39</v>
      </c>
      <c r="P294" s="10" t="s">
        <v>20</v>
      </c>
      <c r="Q294" s="10"/>
    </row>
    <row r="295" spans="1:17" x14ac:dyDescent="0.25">
      <c r="A295" s="17">
        <f t="shared" si="16"/>
        <v>294</v>
      </c>
      <c r="B295" s="18">
        <v>43007</v>
      </c>
      <c r="C295" s="18" t="str">
        <f t="shared" si="17"/>
        <v>Friday</v>
      </c>
      <c r="D295" s="10" t="str">
        <f t="shared" si="18"/>
        <v>Same</v>
      </c>
      <c r="E295" s="11">
        <v>30.2</v>
      </c>
      <c r="F295" s="11">
        <v>5</v>
      </c>
      <c r="G295" s="12">
        <f t="shared" si="19"/>
        <v>0.16556291390728478</v>
      </c>
      <c r="H295" s="11">
        <v>1.5</v>
      </c>
      <c r="I295" s="13">
        <v>0.7909722222222223</v>
      </c>
      <c r="J295" s="13">
        <v>0.81388888888888899</v>
      </c>
      <c r="K295" s="44">
        <f>Table3[[#This Row],[Delivery Time]]-Table3[[#This Row],[Order Time]]</f>
        <v>2.2916666666666696E-2</v>
      </c>
      <c r="L295" s="43">
        <v>33</v>
      </c>
      <c r="M295" s="10" t="s">
        <v>11</v>
      </c>
      <c r="N295" s="14"/>
      <c r="O295" s="14" t="s">
        <v>39</v>
      </c>
      <c r="P295" s="10" t="s">
        <v>20</v>
      </c>
      <c r="Q295" s="10"/>
    </row>
    <row r="296" spans="1:17" x14ac:dyDescent="0.25">
      <c r="A296" s="17">
        <f t="shared" si="16"/>
        <v>295</v>
      </c>
      <c r="B296" s="18">
        <v>43007</v>
      </c>
      <c r="C296" s="18" t="str">
        <f t="shared" si="17"/>
        <v>Friday</v>
      </c>
      <c r="D296" s="10" t="str">
        <f t="shared" si="18"/>
        <v>Same</v>
      </c>
      <c r="E296" s="11">
        <v>18.399999999999999</v>
      </c>
      <c r="F296" s="11">
        <v>5</v>
      </c>
      <c r="G296" s="12">
        <f t="shared" si="19"/>
        <v>0.27173913043478265</v>
      </c>
      <c r="H296" s="11">
        <v>1.5</v>
      </c>
      <c r="I296" s="13">
        <v>0.81944444444444453</v>
      </c>
      <c r="J296" s="13">
        <v>0.8354166666666667</v>
      </c>
      <c r="K296" s="44">
        <f>Table3[[#This Row],[Delivery Time]]-Table3[[#This Row],[Order Time]]</f>
        <v>1.5972222222222165E-2</v>
      </c>
      <c r="L296" s="43">
        <v>23.000000000000004</v>
      </c>
      <c r="M296" s="10" t="s">
        <v>0</v>
      </c>
      <c r="N296" s="14"/>
      <c r="O296" s="14" t="s">
        <v>39</v>
      </c>
      <c r="P296" s="10" t="s">
        <v>20</v>
      </c>
      <c r="Q296" s="10"/>
    </row>
    <row r="297" spans="1:17" x14ac:dyDescent="0.25">
      <c r="A297" s="17">
        <f t="shared" si="16"/>
        <v>296</v>
      </c>
      <c r="B297" s="18">
        <v>43007</v>
      </c>
      <c r="C297" s="18" t="str">
        <f t="shared" si="17"/>
        <v>Friday</v>
      </c>
      <c r="D297" s="10" t="str">
        <f t="shared" si="18"/>
        <v>Same</v>
      </c>
      <c r="E297" s="11">
        <v>29.77</v>
      </c>
      <c r="F297" s="11">
        <v>5</v>
      </c>
      <c r="G297" s="12">
        <f t="shared" si="19"/>
        <v>0.16795431642593214</v>
      </c>
      <c r="H297" s="11">
        <v>1.5</v>
      </c>
      <c r="I297" s="13">
        <v>0.84652777777777777</v>
      </c>
      <c r="J297" s="13">
        <v>0.86319444444444438</v>
      </c>
      <c r="K297" s="44">
        <f>Table3[[#This Row],[Delivery Time]]-Table3[[#This Row],[Order Time]]</f>
        <v>1.6666666666666607E-2</v>
      </c>
      <c r="L297" s="43">
        <v>24</v>
      </c>
      <c r="M297" s="10" t="s">
        <v>11</v>
      </c>
      <c r="N297" s="14"/>
      <c r="O297" s="14" t="s">
        <v>40</v>
      </c>
      <c r="P297" s="10" t="s">
        <v>20</v>
      </c>
      <c r="Q297" s="10"/>
    </row>
    <row r="298" spans="1:17" x14ac:dyDescent="0.25">
      <c r="A298" s="17">
        <f t="shared" si="16"/>
        <v>297</v>
      </c>
      <c r="B298" s="18">
        <v>43008</v>
      </c>
      <c r="C298" s="18" t="str">
        <f t="shared" si="17"/>
        <v>Saturday</v>
      </c>
      <c r="D298" s="10" t="str">
        <f t="shared" si="18"/>
        <v>Different</v>
      </c>
      <c r="E298" s="11">
        <v>31.88</v>
      </c>
      <c r="F298" s="11">
        <v>2</v>
      </c>
      <c r="G298" s="12">
        <f t="shared" si="19"/>
        <v>6.2735257214554585E-2</v>
      </c>
      <c r="H298" s="11">
        <v>1.5</v>
      </c>
      <c r="I298" s="13">
        <v>0.72083333333333333</v>
      </c>
      <c r="J298" s="13">
        <v>0.73819444444444438</v>
      </c>
      <c r="K298" s="44">
        <f>Table3[[#This Row],[Delivery Time]]-Table3[[#This Row],[Order Time]]</f>
        <v>1.7361111111111049E-2</v>
      </c>
      <c r="L298" s="43">
        <v>25</v>
      </c>
      <c r="M298" s="10" t="s">
        <v>0</v>
      </c>
      <c r="N298" s="14"/>
      <c r="O298" s="14" t="s">
        <v>39</v>
      </c>
      <c r="P298" s="10" t="s">
        <v>20</v>
      </c>
      <c r="Q298" s="10"/>
    </row>
    <row r="299" spans="1:17" x14ac:dyDescent="0.25">
      <c r="A299" s="17">
        <f t="shared" si="16"/>
        <v>298</v>
      </c>
      <c r="B299" s="18">
        <v>43008</v>
      </c>
      <c r="C299" s="18" t="str">
        <f t="shared" si="17"/>
        <v>Saturday</v>
      </c>
      <c r="D299" s="10" t="str">
        <f t="shared" si="18"/>
        <v>Same</v>
      </c>
      <c r="E299" s="11">
        <v>24.9</v>
      </c>
      <c r="F299" s="11">
        <v>7</v>
      </c>
      <c r="G299" s="12">
        <f t="shared" si="19"/>
        <v>0.28112449799196787</v>
      </c>
      <c r="H299" s="11">
        <v>1.5</v>
      </c>
      <c r="I299" s="13">
        <v>0.7729166666666667</v>
      </c>
      <c r="J299" s="13">
        <v>0.79513888888888884</v>
      </c>
      <c r="K299" s="44">
        <f>Table3[[#This Row],[Delivery Time]]-Table3[[#This Row],[Order Time]]</f>
        <v>2.2222222222222143E-2</v>
      </c>
      <c r="L299" s="43">
        <v>32</v>
      </c>
      <c r="M299" s="10" t="s">
        <v>11</v>
      </c>
      <c r="N299" s="14"/>
      <c r="O299" s="14" t="s">
        <v>39</v>
      </c>
      <c r="P299" s="10" t="s">
        <v>20</v>
      </c>
      <c r="Q299" s="10"/>
    </row>
    <row r="300" spans="1:17" x14ac:dyDescent="0.25">
      <c r="A300" s="17">
        <f t="shared" si="16"/>
        <v>299</v>
      </c>
      <c r="B300" s="18">
        <v>43008</v>
      </c>
      <c r="C300" s="18" t="str">
        <f t="shared" si="17"/>
        <v>Saturday</v>
      </c>
      <c r="D300" s="10" t="str">
        <f t="shared" si="18"/>
        <v>Same</v>
      </c>
      <c r="E300" s="11">
        <v>31.39</v>
      </c>
      <c r="F300" s="11">
        <v>6</v>
      </c>
      <c r="G300" s="12">
        <f t="shared" si="19"/>
        <v>0.19114367633004142</v>
      </c>
      <c r="H300" s="11">
        <v>1.5</v>
      </c>
      <c r="I300" s="13">
        <v>0.81736111111111109</v>
      </c>
      <c r="J300" s="13">
        <v>0.84305555555555556</v>
      </c>
      <c r="K300" s="44">
        <f>Table3[[#This Row],[Delivery Time]]-Table3[[#This Row],[Order Time]]</f>
        <v>2.5694444444444464E-2</v>
      </c>
      <c r="L300" s="43">
        <v>37</v>
      </c>
      <c r="M300" s="10" t="s">
        <v>0</v>
      </c>
      <c r="N300" s="14"/>
      <c r="O300" s="14" t="s">
        <v>40</v>
      </c>
      <c r="P300" s="10" t="s">
        <v>20</v>
      </c>
      <c r="Q300" s="10"/>
    </row>
    <row r="301" spans="1:17" x14ac:dyDescent="0.25">
      <c r="A301" s="17">
        <f t="shared" si="16"/>
        <v>300</v>
      </c>
      <c r="B301" s="18">
        <v>43008</v>
      </c>
      <c r="C301" s="18" t="str">
        <f t="shared" si="17"/>
        <v>Saturday</v>
      </c>
      <c r="D301" s="10" t="str">
        <f t="shared" si="18"/>
        <v>Same</v>
      </c>
      <c r="E301" s="11">
        <v>28.36</v>
      </c>
      <c r="F301" s="11">
        <v>5</v>
      </c>
      <c r="G301" s="12">
        <f t="shared" si="19"/>
        <v>0.1763046544428773</v>
      </c>
      <c r="H301" s="11">
        <v>1.5</v>
      </c>
      <c r="I301" s="13">
        <v>0.8222222222222223</v>
      </c>
      <c r="J301" s="13">
        <v>0.85763888888888884</v>
      </c>
      <c r="K301" s="44">
        <f>Table3[[#This Row],[Delivery Time]]-Table3[[#This Row],[Order Time]]</f>
        <v>3.5416666666666541E-2</v>
      </c>
      <c r="L301" s="43">
        <v>51</v>
      </c>
      <c r="M301" s="10" t="s">
        <v>11</v>
      </c>
      <c r="N301" s="14"/>
      <c r="O301" s="14" t="s">
        <v>41</v>
      </c>
      <c r="P301" s="10" t="s">
        <v>20</v>
      </c>
      <c r="Q301" s="10"/>
    </row>
    <row r="302" spans="1:17" x14ac:dyDescent="0.25">
      <c r="A302" s="17">
        <f t="shared" si="16"/>
        <v>301</v>
      </c>
      <c r="B302" s="18">
        <v>43009</v>
      </c>
      <c r="C302" s="18" t="str">
        <f t="shared" si="17"/>
        <v>Sunday</v>
      </c>
      <c r="D302" s="10" t="str">
        <f t="shared" si="18"/>
        <v>Different</v>
      </c>
      <c r="E302" s="11">
        <v>74.58</v>
      </c>
      <c r="F302" s="11">
        <v>10</v>
      </c>
      <c r="G302" s="12">
        <f t="shared" si="19"/>
        <v>0.13408420488066505</v>
      </c>
      <c r="H302" s="11">
        <v>5</v>
      </c>
      <c r="I302" s="13">
        <v>0.70000000000000007</v>
      </c>
      <c r="J302" s="13">
        <v>0.72430555555555554</v>
      </c>
      <c r="K302" s="44">
        <f>Table3[[#This Row],[Delivery Time]]-Table3[[#This Row],[Order Time]]</f>
        <v>2.4305555555555469E-2</v>
      </c>
      <c r="L302" s="43">
        <v>35</v>
      </c>
      <c r="M302" s="10" t="s">
        <v>0</v>
      </c>
      <c r="N302" s="14"/>
      <c r="O302" s="14" t="s">
        <v>39</v>
      </c>
      <c r="P302" s="10" t="s">
        <v>20</v>
      </c>
      <c r="Q302" s="10"/>
    </row>
    <row r="303" spans="1:17" x14ac:dyDescent="0.25">
      <c r="A303" s="17">
        <f t="shared" si="16"/>
        <v>302</v>
      </c>
      <c r="B303" s="18">
        <v>43009</v>
      </c>
      <c r="C303" s="18" t="str">
        <f t="shared" si="17"/>
        <v>Sunday</v>
      </c>
      <c r="D303" s="10" t="str">
        <f t="shared" si="18"/>
        <v>Same</v>
      </c>
      <c r="E303" s="11">
        <v>25.66</v>
      </c>
      <c r="F303" s="11">
        <v>5.34</v>
      </c>
      <c r="G303" s="12">
        <f t="shared" si="19"/>
        <v>0.20810600155884645</v>
      </c>
      <c r="H303" s="11">
        <v>1.5</v>
      </c>
      <c r="I303" s="13">
        <v>0.73888888888888893</v>
      </c>
      <c r="J303" s="13">
        <v>0.77083333333333337</v>
      </c>
      <c r="K303" s="44">
        <f>Table3[[#This Row],[Delivery Time]]-Table3[[#This Row],[Order Time]]</f>
        <v>3.1944444444444442E-2</v>
      </c>
      <c r="L303" s="43">
        <v>46.000000000000007</v>
      </c>
      <c r="M303" s="10" t="s">
        <v>0</v>
      </c>
      <c r="N303" s="14"/>
      <c r="O303" s="14" t="s">
        <v>39</v>
      </c>
      <c r="P303" s="10" t="s">
        <v>20</v>
      </c>
      <c r="Q303" s="10"/>
    </row>
    <row r="304" spans="1:17" x14ac:dyDescent="0.25">
      <c r="A304" s="17">
        <f t="shared" si="16"/>
        <v>303</v>
      </c>
      <c r="B304" s="18">
        <v>43009</v>
      </c>
      <c r="C304" s="18" t="str">
        <f t="shared" si="17"/>
        <v>Sunday</v>
      </c>
      <c r="D304" s="10" t="str">
        <f t="shared" si="18"/>
        <v>Same</v>
      </c>
      <c r="E304" s="11">
        <v>25.66</v>
      </c>
      <c r="F304" s="11">
        <v>5</v>
      </c>
      <c r="G304" s="12">
        <f t="shared" si="19"/>
        <v>0.19485580670303976</v>
      </c>
      <c r="H304" s="11">
        <v>1.5</v>
      </c>
      <c r="I304" s="13">
        <v>0.74791666666666667</v>
      </c>
      <c r="J304" s="13">
        <v>0.77638888888888891</v>
      </c>
      <c r="K304" s="44">
        <f>Table3[[#This Row],[Delivery Time]]-Table3[[#This Row],[Order Time]]</f>
        <v>2.8472222222222232E-2</v>
      </c>
      <c r="L304" s="43">
        <v>41</v>
      </c>
      <c r="M304" s="10" t="s">
        <v>0</v>
      </c>
      <c r="N304" s="28" t="s">
        <v>26</v>
      </c>
      <c r="O304" s="14" t="s">
        <v>39</v>
      </c>
      <c r="P304" s="10" t="s">
        <v>20</v>
      </c>
      <c r="Q304" s="10"/>
    </row>
    <row r="305" spans="1:17" x14ac:dyDescent="0.25">
      <c r="A305" s="17">
        <f t="shared" si="16"/>
        <v>304</v>
      </c>
      <c r="B305" s="18">
        <v>43009</v>
      </c>
      <c r="C305" s="18" t="str">
        <f t="shared" si="17"/>
        <v>Sunday</v>
      </c>
      <c r="D305" s="10" t="str">
        <f t="shared" si="18"/>
        <v>Same</v>
      </c>
      <c r="E305" s="11">
        <v>54.13</v>
      </c>
      <c r="F305" s="11">
        <v>5</v>
      </c>
      <c r="G305" s="12">
        <f t="shared" si="19"/>
        <v>9.2370219841123216E-2</v>
      </c>
      <c r="H305" s="11">
        <v>1.5</v>
      </c>
      <c r="I305" s="13">
        <v>0.75138888888888899</v>
      </c>
      <c r="J305" s="13">
        <v>0.78333333333333333</v>
      </c>
      <c r="K305" s="44">
        <f>Table3[[#This Row],[Delivery Time]]-Table3[[#This Row],[Order Time]]</f>
        <v>3.1944444444444331E-2</v>
      </c>
      <c r="L305" s="43">
        <v>46.000000000000007</v>
      </c>
      <c r="M305" s="10" t="s">
        <v>0</v>
      </c>
      <c r="N305" s="14" t="s">
        <v>22</v>
      </c>
      <c r="O305" s="14" t="s">
        <v>39</v>
      </c>
      <c r="P305" s="10" t="s">
        <v>20</v>
      </c>
      <c r="Q305" s="10"/>
    </row>
    <row r="306" spans="1:17" x14ac:dyDescent="0.25">
      <c r="A306" s="17">
        <f t="shared" si="16"/>
        <v>305</v>
      </c>
      <c r="B306" s="18">
        <v>43009</v>
      </c>
      <c r="C306" s="18" t="str">
        <f t="shared" si="17"/>
        <v>Sunday</v>
      </c>
      <c r="D306" s="10" t="str">
        <f t="shared" si="18"/>
        <v>Same</v>
      </c>
      <c r="E306" s="11">
        <v>20.51</v>
      </c>
      <c r="F306" s="11">
        <v>4</v>
      </c>
      <c r="G306" s="12">
        <f t="shared" si="19"/>
        <v>0.19502681618722573</v>
      </c>
      <c r="H306" s="11">
        <v>1.5</v>
      </c>
      <c r="I306" s="13">
        <v>0.78611111111111109</v>
      </c>
      <c r="J306" s="13">
        <v>0.80833333333333324</v>
      </c>
      <c r="K306" s="44">
        <f>Table3[[#This Row],[Delivery Time]]-Table3[[#This Row],[Order Time]]</f>
        <v>2.2222222222222143E-2</v>
      </c>
      <c r="L306" s="43">
        <v>32</v>
      </c>
      <c r="M306" s="10" t="s">
        <v>11</v>
      </c>
      <c r="N306" s="14"/>
      <c r="O306" s="14" t="s">
        <v>41</v>
      </c>
      <c r="P306" s="10" t="s">
        <v>20</v>
      </c>
      <c r="Q306" s="10"/>
    </row>
    <row r="307" spans="1:17" x14ac:dyDescent="0.25">
      <c r="A307" s="17">
        <f t="shared" si="16"/>
        <v>306</v>
      </c>
      <c r="B307" s="18">
        <v>43009</v>
      </c>
      <c r="C307" s="18" t="str">
        <f t="shared" si="17"/>
        <v>Sunday</v>
      </c>
      <c r="D307" s="10" t="str">
        <f t="shared" si="18"/>
        <v>Same</v>
      </c>
      <c r="E307" s="11">
        <v>24.84</v>
      </c>
      <c r="F307" s="11">
        <v>4</v>
      </c>
      <c r="G307" s="12">
        <f t="shared" si="19"/>
        <v>0.1610305958132045</v>
      </c>
      <c r="H307" s="11">
        <v>1.5</v>
      </c>
      <c r="I307" s="13">
        <v>0.8354166666666667</v>
      </c>
      <c r="J307" s="13">
        <v>0.85902777777777783</v>
      </c>
      <c r="K307" s="44">
        <f>Table3[[#This Row],[Delivery Time]]-Table3[[#This Row],[Order Time]]</f>
        <v>2.3611111111111138E-2</v>
      </c>
      <c r="L307" s="43">
        <v>34</v>
      </c>
      <c r="M307" s="10" t="s">
        <v>0</v>
      </c>
      <c r="N307" s="14"/>
      <c r="O307" s="14" t="s">
        <v>41</v>
      </c>
      <c r="P307" s="10" t="s">
        <v>20</v>
      </c>
      <c r="Q307" s="10"/>
    </row>
    <row r="308" spans="1:17" x14ac:dyDescent="0.25">
      <c r="A308" s="17">
        <f t="shared" si="16"/>
        <v>307</v>
      </c>
      <c r="B308" s="18">
        <v>43009</v>
      </c>
      <c r="C308" s="18" t="str">
        <f t="shared" si="17"/>
        <v>Sunday</v>
      </c>
      <c r="D308" s="10" t="str">
        <f t="shared" si="18"/>
        <v>Same</v>
      </c>
      <c r="E308" s="11">
        <v>18.62</v>
      </c>
      <c r="F308" s="11">
        <v>4</v>
      </c>
      <c r="G308" s="12">
        <f t="shared" si="19"/>
        <v>0.21482277121374865</v>
      </c>
      <c r="H308" s="11">
        <v>1.5</v>
      </c>
      <c r="I308" s="13">
        <v>0.83680555555555547</v>
      </c>
      <c r="J308" s="13">
        <v>0.86597222222222225</v>
      </c>
      <c r="K308" s="44">
        <f>Table3[[#This Row],[Delivery Time]]-Table3[[#This Row],[Order Time]]</f>
        <v>2.9166666666666785E-2</v>
      </c>
      <c r="L308" s="43">
        <v>42</v>
      </c>
      <c r="M308" s="10" t="s">
        <v>0</v>
      </c>
      <c r="N308" s="14"/>
      <c r="O308" s="14" t="s">
        <v>39</v>
      </c>
      <c r="P308" s="10" t="s">
        <v>20</v>
      </c>
      <c r="Q308" s="10"/>
    </row>
    <row r="309" spans="1:17" x14ac:dyDescent="0.25">
      <c r="A309" s="17">
        <f t="shared" si="16"/>
        <v>308</v>
      </c>
      <c r="B309" s="18">
        <v>43009</v>
      </c>
      <c r="C309" s="18" t="str">
        <f t="shared" si="17"/>
        <v>Sunday</v>
      </c>
      <c r="D309" s="10" t="str">
        <f t="shared" si="18"/>
        <v>Same</v>
      </c>
      <c r="E309" s="11">
        <v>43.25</v>
      </c>
      <c r="F309" s="11">
        <v>5</v>
      </c>
      <c r="G309" s="12">
        <f t="shared" si="19"/>
        <v>0.11560693641618497</v>
      </c>
      <c r="H309" s="11">
        <v>1.5</v>
      </c>
      <c r="I309" s="13">
        <v>0.89374999999999993</v>
      </c>
      <c r="J309" s="13">
        <v>0.91041666666666676</v>
      </c>
      <c r="K309" s="44">
        <f>Table3[[#This Row],[Delivery Time]]-Table3[[#This Row],[Order Time]]</f>
        <v>1.6666666666666829E-2</v>
      </c>
      <c r="L309" s="43">
        <v>24</v>
      </c>
      <c r="M309" s="10" t="s">
        <v>11</v>
      </c>
      <c r="N309" s="14"/>
      <c r="O309" s="14" t="s">
        <v>41</v>
      </c>
      <c r="P309" s="10" t="s">
        <v>20</v>
      </c>
      <c r="Q309" s="10"/>
    </row>
    <row r="310" spans="1:17" x14ac:dyDescent="0.25">
      <c r="A310" s="17">
        <f t="shared" si="16"/>
        <v>309</v>
      </c>
      <c r="B310" s="18">
        <v>43016</v>
      </c>
      <c r="C310" s="18" t="str">
        <f t="shared" si="17"/>
        <v>Sunday</v>
      </c>
      <c r="D310" s="10" t="str">
        <f t="shared" si="18"/>
        <v>Different</v>
      </c>
      <c r="E310" s="11">
        <v>34.64</v>
      </c>
      <c r="F310" s="11">
        <v>10</v>
      </c>
      <c r="G310" s="12">
        <f t="shared" si="19"/>
        <v>0.28868360277136257</v>
      </c>
      <c r="H310" s="11">
        <v>1.5</v>
      </c>
      <c r="I310" s="13">
        <v>0.68055555555555547</v>
      </c>
      <c r="J310" s="13">
        <v>0.71180555555555547</v>
      </c>
      <c r="K310" s="44">
        <f>Table3[[#This Row],[Delivery Time]]-Table3[[#This Row],[Order Time]]</f>
        <v>3.125E-2</v>
      </c>
      <c r="L310" s="43">
        <v>45</v>
      </c>
      <c r="M310" s="10" t="s">
        <v>0</v>
      </c>
      <c r="N310" s="14"/>
      <c r="O310" s="14" t="s">
        <v>41</v>
      </c>
      <c r="P310" s="10" t="s">
        <v>20</v>
      </c>
      <c r="Q310" s="10"/>
    </row>
    <row r="311" spans="1:17" x14ac:dyDescent="0.25">
      <c r="A311" s="17">
        <f t="shared" si="16"/>
        <v>310</v>
      </c>
      <c r="B311" s="18">
        <v>43016</v>
      </c>
      <c r="C311" s="18" t="str">
        <f t="shared" si="17"/>
        <v>Sunday</v>
      </c>
      <c r="D311" s="10" t="str">
        <f t="shared" si="18"/>
        <v>Same</v>
      </c>
      <c r="E311" s="11">
        <v>43.73</v>
      </c>
      <c r="F311" s="11">
        <v>4</v>
      </c>
      <c r="G311" s="12">
        <f t="shared" si="19"/>
        <v>9.1470386462382813E-2</v>
      </c>
      <c r="H311" s="11">
        <v>1.5</v>
      </c>
      <c r="I311" s="13">
        <v>0.72916666666666663</v>
      </c>
      <c r="J311" s="13">
        <v>0.74444444444444446</v>
      </c>
      <c r="K311" s="44">
        <f>Table3[[#This Row],[Delivery Time]]-Table3[[#This Row],[Order Time]]</f>
        <v>1.5277777777777835E-2</v>
      </c>
      <c r="L311" s="43">
        <v>22</v>
      </c>
      <c r="M311" s="10" t="s">
        <v>0</v>
      </c>
      <c r="N311" s="14"/>
      <c r="O311" s="14" t="s">
        <v>39</v>
      </c>
      <c r="P311" s="10" t="s">
        <v>20</v>
      </c>
      <c r="Q311" s="10"/>
    </row>
    <row r="312" spans="1:17" x14ac:dyDescent="0.25">
      <c r="A312" s="17">
        <f t="shared" si="16"/>
        <v>311</v>
      </c>
      <c r="B312" s="18">
        <v>43016</v>
      </c>
      <c r="C312" s="18" t="str">
        <f t="shared" si="17"/>
        <v>Sunday</v>
      </c>
      <c r="D312" s="10" t="str">
        <f t="shared" si="18"/>
        <v>Same</v>
      </c>
      <c r="E312" s="11">
        <v>29.17</v>
      </c>
      <c r="F312" s="11">
        <v>3</v>
      </c>
      <c r="G312" s="12">
        <f t="shared" si="19"/>
        <v>0.10284538909838875</v>
      </c>
      <c r="H312" s="11">
        <v>1.5</v>
      </c>
      <c r="I312" s="13">
        <v>0.75277777777777777</v>
      </c>
      <c r="J312" s="13">
        <v>0.77500000000000002</v>
      </c>
      <c r="K312" s="44">
        <f>Table3[[#This Row],[Delivery Time]]-Table3[[#This Row],[Order Time]]</f>
        <v>2.2222222222222254E-2</v>
      </c>
      <c r="L312" s="43">
        <v>32</v>
      </c>
      <c r="M312" s="10" t="s">
        <v>11</v>
      </c>
      <c r="N312" s="14"/>
      <c r="O312" s="14" t="s">
        <v>39</v>
      </c>
      <c r="P312" s="10" t="s">
        <v>20</v>
      </c>
      <c r="Q312" s="10"/>
    </row>
    <row r="313" spans="1:17" x14ac:dyDescent="0.25">
      <c r="A313" s="17">
        <f t="shared" si="16"/>
        <v>312</v>
      </c>
      <c r="B313" s="18">
        <v>43016</v>
      </c>
      <c r="C313" s="18" t="str">
        <f t="shared" si="17"/>
        <v>Sunday</v>
      </c>
      <c r="D313" s="10" t="str">
        <f t="shared" si="18"/>
        <v>Same</v>
      </c>
      <c r="E313" s="11">
        <v>32.75</v>
      </c>
      <c r="F313" s="11">
        <v>5</v>
      </c>
      <c r="G313" s="12">
        <f t="shared" si="19"/>
        <v>0.15267175572519084</v>
      </c>
      <c r="H313" s="11">
        <v>1.5</v>
      </c>
      <c r="I313" s="13">
        <v>0.78333333333333333</v>
      </c>
      <c r="J313" s="13">
        <v>0.79722222222222217</v>
      </c>
      <c r="K313" s="44">
        <f>Table3[[#This Row],[Delivery Time]]-Table3[[#This Row],[Order Time]]</f>
        <v>1.388888888888884E-2</v>
      </c>
      <c r="L313" s="43">
        <v>20</v>
      </c>
      <c r="M313" s="10" t="s">
        <v>0</v>
      </c>
      <c r="N313" s="14"/>
      <c r="O313" s="14" t="s">
        <v>39</v>
      </c>
      <c r="P313" s="10" t="s">
        <v>20</v>
      </c>
      <c r="Q313" s="10"/>
    </row>
    <row r="314" spans="1:17" x14ac:dyDescent="0.25">
      <c r="A314" s="17">
        <f t="shared" si="16"/>
        <v>313</v>
      </c>
      <c r="B314" s="18">
        <v>43016</v>
      </c>
      <c r="C314" s="18" t="str">
        <f t="shared" si="17"/>
        <v>Sunday</v>
      </c>
      <c r="D314" s="10" t="str">
        <f t="shared" si="18"/>
        <v>Same</v>
      </c>
      <c r="E314" s="11">
        <v>36.43</v>
      </c>
      <c r="F314" s="11">
        <v>7</v>
      </c>
      <c r="G314" s="12">
        <f t="shared" si="19"/>
        <v>0.19214932747735383</v>
      </c>
      <c r="H314" s="11">
        <v>1.5</v>
      </c>
      <c r="I314" s="13">
        <v>0.79513888888888884</v>
      </c>
      <c r="J314" s="13">
        <v>0.81805555555555554</v>
      </c>
      <c r="K314" s="44">
        <f>Table3[[#This Row],[Delivery Time]]-Table3[[#This Row],[Order Time]]</f>
        <v>2.2916666666666696E-2</v>
      </c>
      <c r="L314" s="43">
        <v>33</v>
      </c>
      <c r="M314" s="10" t="s">
        <v>0</v>
      </c>
      <c r="N314" s="14"/>
      <c r="O314" s="14" t="s">
        <v>39</v>
      </c>
      <c r="P314" s="10" t="s">
        <v>20</v>
      </c>
      <c r="Q314" s="10"/>
    </row>
    <row r="315" spans="1:17" x14ac:dyDescent="0.25">
      <c r="A315" s="17">
        <f t="shared" si="16"/>
        <v>314</v>
      </c>
      <c r="B315" s="18">
        <v>43016</v>
      </c>
      <c r="C315" s="18" t="str">
        <f t="shared" si="17"/>
        <v>Sunday</v>
      </c>
      <c r="D315" s="10" t="str">
        <f t="shared" si="18"/>
        <v>Same</v>
      </c>
      <c r="E315" s="11">
        <v>43.25</v>
      </c>
      <c r="F315" s="11">
        <v>11.75</v>
      </c>
      <c r="G315" s="12">
        <f t="shared" si="19"/>
        <v>0.27167630057803466</v>
      </c>
      <c r="H315" s="11">
        <v>1.5</v>
      </c>
      <c r="I315" s="13">
        <v>0.83194444444444438</v>
      </c>
      <c r="J315" s="13">
        <v>0.85138888888888886</v>
      </c>
      <c r="K315" s="44">
        <f>Table3[[#This Row],[Delivery Time]]-Table3[[#This Row],[Order Time]]</f>
        <v>1.9444444444444486E-2</v>
      </c>
      <c r="L315" s="43">
        <v>28</v>
      </c>
      <c r="M315" s="10" t="s">
        <v>0</v>
      </c>
      <c r="N315" s="14"/>
      <c r="O315" s="14" t="s">
        <v>40</v>
      </c>
      <c r="P315" s="10" t="s">
        <v>20</v>
      </c>
      <c r="Q315" s="10"/>
    </row>
    <row r="316" spans="1:17" x14ac:dyDescent="0.25">
      <c r="A316" s="17">
        <f t="shared" si="16"/>
        <v>315</v>
      </c>
      <c r="B316" s="18">
        <v>43016</v>
      </c>
      <c r="C316" s="18" t="str">
        <f t="shared" si="17"/>
        <v>Sunday</v>
      </c>
      <c r="D316" s="10" t="str">
        <f t="shared" si="18"/>
        <v>Same</v>
      </c>
      <c r="E316" s="11">
        <v>55.69</v>
      </c>
      <c r="F316" s="11">
        <v>8</v>
      </c>
      <c r="G316" s="12">
        <f t="shared" si="19"/>
        <v>0.14365236128568865</v>
      </c>
      <c r="H316" s="11">
        <v>7</v>
      </c>
      <c r="I316" s="13">
        <v>0.82916666666666661</v>
      </c>
      <c r="J316" s="13">
        <v>0.8652777777777777</v>
      </c>
      <c r="K316" s="44">
        <f>Table3[[#This Row],[Delivery Time]]-Table3[[#This Row],[Order Time]]</f>
        <v>3.6111111111111094E-2</v>
      </c>
      <c r="L316" s="43">
        <v>52</v>
      </c>
      <c r="M316" s="10" t="s">
        <v>0</v>
      </c>
      <c r="N316" s="14"/>
      <c r="O316" s="14" t="s">
        <v>39</v>
      </c>
      <c r="P316" s="10" t="s">
        <v>20</v>
      </c>
      <c r="Q316" s="10"/>
    </row>
    <row r="317" spans="1:17" x14ac:dyDescent="0.25">
      <c r="A317" s="17">
        <f t="shared" si="16"/>
        <v>316</v>
      </c>
      <c r="B317" s="18">
        <v>43016</v>
      </c>
      <c r="C317" s="18" t="str">
        <f t="shared" si="17"/>
        <v>Sunday</v>
      </c>
      <c r="D317" s="10" t="str">
        <f t="shared" si="18"/>
        <v>Same</v>
      </c>
      <c r="E317" s="11">
        <v>34.32</v>
      </c>
      <c r="F317" s="11">
        <v>10</v>
      </c>
      <c r="G317" s="12">
        <f t="shared" si="19"/>
        <v>0.29137529137529139</v>
      </c>
      <c r="H317" s="11">
        <v>1.5</v>
      </c>
      <c r="I317" s="13">
        <v>0.87708333333333333</v>
      </c>
      <c r="J317" s="13">
        <v>0.90347222222222223</v>
      </c>
      <c r="K317" s="44">
        <f>Table3[[#This Row],[Delivery Time]]-Table3[[#This Row],[Order Time]]</f>
        <v>2.6388888888888906E-2</v>
      </c>
      <c r="L317" s="43">
        <v>38</v>
      </c>
      <c r="M317" s="10" t="s">
        <v>0</v>
      </c>
      <c r="N317" s="14"/>
      <c r="O317" s="14" t="s">
        <v>39</v>
      </c>
      <c r="P317" s="10" t="s">
        <v>20</v>
      </c>
      <c r="Q317" s="10"/>
    </row>
    <row r="318" spans="1:17" x14ac:dyDescent="0.25">
      <c r="A318" s="17">
        <f t="shared" si="16"/>
        <v>317</v>
      </c>
      <c r="B318" s="18">
        <v>43016</v>
      </c>
      <c r="C318" s="18" t="str">
        <f t="shared" si="17"/>
        <v>Sunday</v>
      </c>
      <c r="D318" s="10" t="str">
        <f t="shared" si="18"/>
        <v>Same</v>
      </c>
      <c r="E318" s="11">
        <v>24.03</v>
      </c>
      <c r="F318" s="11">
        <v>4.97</v>
      </c>
      <c r="G318" s="12">
        <f t="shared" si="19"/>
        <v>0.20682480233042028</v>
      </c>
      <c r="H318" s="11">
        <v>7</v>
      </c>
      <c r="I318" s="13">
        <v>0.8833333333333333</v>
      </c>
      <c r="J318" s="13">
        <v>0.9159722222222223</v>
      </c>
      <c r="K318" s="44">
        <f>Table3[[#This Row],[Delivery Time]]-Table3[[#This Row],[Order Time]]</f>
        <v>3.2638888888888995E-2</v>
      </c>
      <c r="L318" s="43">
        <v>47.000000000000007</v>
      </c>
      <c r="M318" s="10" t="s">
        <v>0</v>
      </c>
      <c r="N318" s="14"/>
      <c r="O318" s="14" t="s">
        <v>39</v>
      </c>
      <c r="P318" s="10" t="s">
        <v>20</v>
      </c>
      <c r="Q318" s="10"/>
    </row>
    <row r="319" spans="1:17" x14ac:dyDescent="0.25">
      <c r="A319" s="17">
        <f t="shared" si="16"/>
        <v>318</v>
      </c>
      <c r="B319" s="18">
        <v>43016</v>
      </c>
      <c r="C319" s="18" t="str">
        <f t="shared" si="17"/>
        <v>Sunday</v>
      </c>
      <c r="D319" s="10" t="str">
        <f t="shared" si="18"/>
        <v>Same</v>
      </c>
      <c r="E319" s="11">
        <v>36.159999999999997</v>
      </c>
      <c r="F319" s="11">
        <v>5.84</v>
      </c>
      <c r="G319" s="12">
        <f t="shared" si="19"/>
        <v>0.16150442477876106</v>
      </c>
      <c r="H319" s="11">
        <v>1.5</v>
      </c>
      <c r="I319" s="13">
        <v>0.90763888888888899</v>
      </c>
      <c r="J319" s="13">
        <v>0.94305555555555554</v>
      </c>
      <c r="K319" s="44">
        <f>Table3[[#This Row],[Delivery Time]]-Table3[[#This Row],[Order Time]]</f>
        <v>3.5416666666666541E-2</v>
      </c>
      <c r="L319" s="43">
        <v>51</v>
      </c>
      <c r="M319" s="10" t="s">
        <v>11</v>
      </c>
      <c r="N319" s="14"/>
      <c r="O319" s="14" t="s">
        <v>39</v>
      </c>
      <c r="P319" s="10" t="s">
        <v>20</v>
      </c>
      <c r="Q319" s="10"/>
    </row>
    <row r="320" spans="1:17" x14ac:dyDescent="0.25">
      <c r="A320" s="23">
        <f t="shared" si="16"/>
        <v>319</v>
      </c>
      <c r="B320" s="24">
        <v>43021</v>
      </c>
      <c r="C320" s="18" t="str">
        <f t="shared" si="17"/>
        <v>Friday</v>
      </c>
      <c r="D320" s="10" t="str">
        <f t="shared" si="18"/>
        <v>Different</v>
      </c>
      <c r="E320" s="2">
        <v>19.43</v>
      </c>
      <c r="F320" s="2">
        <v>6</v>
      </c>
      <c r="G320" s="1">
        <f t="shared" si="19"/>
        <v>0.30880082346886256</v>
      </c>
      <c r="H320" s="2">
        <v>1.5</v>
      </c>
      <c r="I320" s="26">
        <v>0.73055555555555562</v>
      </c>
      <c r="J320" s="26">
        <v>0.74930555555555556</v>
      </c>
      <c r="K320" s="27">
        <f>Table3[[#This Row],[Delivery Time]]-Table3[[#This Row],[Order Time]]</f>
        <v>1.8749999999999933E-2</v>
      </c>
      <c r="L320" s="43">
        <v>26.999999999999996</v>
      </c>
      <c r="M320" s="25" t="s">
        <v>0</v>
      </c>
      <c r="N320" s="28"/>
      <c r="O320" s="28" t="s">
        <v>39</v>
      </c>
      <c r="P320" s="25" t="s">
        <v>20</v>
      </c>
      <c r="Q320" s="25"/>
    </row>
    <row r="321" spans="1:17" x14ac:dyDescent="0.25">
      <c r="A321" s="23">
        <f t="shared" si="16"/>
        <v>320</v>
      </c>
      <c r="B321" s="24">
        <v>43021</v>
      </c>
      <c r="C321" s="18" t="str">
        <f t="shared" si="17"/>
        <v>Friday</v>
      </c>
      <c r="D321" s="10" t="str">
        <f t="shared" si="18"/>
        <v>Same</v>
      </c>
      <c r="E321" s="2">
        <v>32.75</v>
      </c>
      <c r="F321" s="2">
        <v>5</v>
      </c>
      <c r="G321" s="1">
        <f t="shared" si="19"/>
        <v>0.15267175572519084</v>
      </c>
      <c r="H321" s="2">
        <v>1.5</v>
      </c>
      <c r="I321" s="26">
        <v>0.76111111111111107</v>
      </c>
      <c r="J321" s="26">
        <v>0.78472222222222221</v>
      </c>
      <c r="K321" s="27">
        <f>Table3[[#This Row],[Delivery Time]]-Table3[[#This Row],[Order Time]]</f>
        <v>2.3611111111111138E-2</v>
      </c>
      <c r="L321" s="43">
        <v>34</v>
      </c>
      <c r="M321" s="25" t="s">
        <v>0</v>
      </c>
      <c r="N321" s="28"/>
      <c r="O321" s="28" t="s">
        <v>39</v>
      </c>
      <c r="P321" s="25" t="s">
        <v>20</v>
      </c>
      <c r="Q321" s="25"/>
    </row>
    <row r="322" spans="1:17" x14ac:dyDescent="0.25">
      <c r="A322" s="23">
        <f t="shared" si="16"/>
        <v>321</v>
      </c>
      <c r="B322" s="24">
        <v>43021</v>
      </c>
      <c r="C322" s="18" t="str">
        <f t="shared" si="17"/>
        <v>Friday</v>
      </c>
      <c r="D322" s="10" t="str">
        <f t="shared" si="18"/>
        <v>Same</v>
      </c>
      <c r="E322" s="2">
        <v>40.54</v>
      </c>
      <c r="F322" s="2">
        <v>5</v>
      </c>
      <c r="G322" s="1">
        <f t="shared" si="19"/>
        <v>0.123334977799704</v>
      </c>
      <c r="H322" s="2">
        <v>1.5</v>
      </c>
      <c r="I322" s="26">
        <v>0.76527777777777783</v>
      </c>
      <c r="J322" s="26">
        <v>0.79166666666666663</v>
      </c>
      <c r="K322" s="27">
        <f>Table3[[#This Row],[Delivery Time]]-Table3[[#This Row],[Order Time]]</f>
        <v>2.6388888888888795E-2</v>
      </c>
      <c r="L322" s="43">
        <v>38</v>
      </c>
      <c r="M322" s="25" t="s">
        <v>0</v>
      </c>
      <c r="N322" s="28"/>
      <c r="O322" s="28" t="s">
        <v>39</v>
      </c>
      <c r="P322" s="25" t="s">
        <v>20</v>
      </c>
      <c r="Q322" s="25"/>
    </row>
    <row r="323" spans="1:17" x14ac:dyDescent="0.25">
      <c r="A323" s="23">
        <f t="shared" si="16"/>
        <v>322</v>
      </c>
      <c r="B323" s="24">
        <v>43021</v>
      </c>
      <c r="C323" s="18" t="str">
        <f t="shared" si="17"/>
        <v>Friday</v>
      </c>
      <c r="D323" s="10" t="str">
        <f t="shared" si="18"/>
        <v>Same</v>
      </c>
      <c r="E323" s="2">
        <v>64.84</v>
      </c>
      <c r="F323" s="2">
        <v>12</v>
      </c>
      <c r="G323" s="1">
        <f t="shared" si="19"/>
        <v>0.18507094386181369</v>
      </c>
      <c r="H323" s="2">
        <v>1.5</v>
      </c>
      <c r="I323" s="26">
        <v>0.76666666666666661</v>
      </c>
      <c r="J323" s="26">
        <v>0.80347222222222225</v>
      </c>
      <c r="K323" s="27">
        <f>Table3[[#This Row],[Delivery Time]]-Table3[[#This Row],[Order Time]]</f>
        <v>3.6805555555555647E-2</v>
      </c>
      <c r="L323" s="43">
        <v>53</v>
      </c>
      <c r="M323" s="25" t="s">
        <v>0</v>
      </c>
      <c r="N323" s="28" t="s">
        <v>22</v>
      </c>
      <c r="O323" s="28" t="s">
        <v>39</v>
      </c>
      <c r="P323" s="25" t="s">
        <v>20</v>
      </c>
      <c r="Q323" s="25"/>
    </row>
    <row r="324" spans="1:17" x14ac:dyDescent="0.25">
      <c r="A324" s="23">
        <f t="shared" si="16"/>
        <v>323</v>
      </c>
      <c r="B324" s="24">
        <v>43021</v>
      </c>
      <c r="C324" s="18" t="str">
        <f t="shared" si="17"/>
        <v>Friday</v>
      </c>
      <c r="D324" s="10" t="str">
        <f t="shared" si="18"/>
        <v>Same</v>
      </c>
      <c r="E324" s="2">
        <v>109.87</v>
      </c>
      <c r="F324" s="2">
        <v>10.130000000000001</v>
      </c>
      <c r="G324" s="1">
        <f t="shared" si="19"/>
        <v>9.2199872576681538E-2</v>
      </c>
      <c r="H324" s="2">
        <v>5</v>
      </c>
      <c r="I324" s="26">
        <v>0.7597222222222223</v>
      </c>
      <c r="J324" s="26">
        <v>0.8125</v>
      </c>
      <c r="K324" s="27">
        <f>Table3[[#This Row],[Delivery Time]]-Table3[[#This Row],[Order Time]]</f>
        <v>5.2777777777777701E-2</v>
      </c>
      <c r="L324" s="43">
        <v>76</v>
      </c>
      <c r="M324" s="25" t="s">
        <v>0</v>
      </c>
      <c r="N324" s="28"/>
      <c r="O324" s="28" t="s">
        <v>39</v>
      </c>
      <c r="P324" s="25" t="s">
        <v>20</v>
      </c>
      <c r="Q324" s="25"/>
    </row>
    <row r="325" spans="1:17" x14ac:dyDescent="0.25">
      <c r="A325" s="23">
        <f t="shared" si="16"/>
        <v>324</v>
      </c>
      <c r="B325" s="24">
        <v>43021</v>
      </c>
      <c r="C325" s="18" t="str">
        <f t="shared" si="17"/>
        <v>Friday</v>
      </c>
      <c r="D325" s="10" t="str">
        <f t="shared" si="18"/>
        <v>Same</v>
      </c>
      <c r="E325" s="2">
        <v>37.83</v>
      </c>
      <c r="F325" s="2">
        <v>5</v>
      </c>
      <c r="G325" s="1">
        <f t="shared" si="19"/>
        <v>0.13217023526301877</v>
      </c>
      <c r="H325" s="2">
        <v>1.5</v>
      </c>
      <c r="I325" s="26">
        <v>0.81180555555555556</v>
      </c>
      <c r="J325" s="26">
        <v>0.84166666666666667</v>
      </c>
      <c r="K325" s="27">
        <f>Table3[[#This Row],[Delivery Time]]-Table3[[#This Row],[Order Time]]</f>
        <v>2.9861111111111116E-2</v>
      </c>
      <c r="L325" s="43">
        <v>43</v>
      </c>
      <c r="M325" s="25" t="s">
        <v>11</v>
      </c>
      <c r="N325" s="28"/>
      <c r="O325" s="28" t="s">
        <v>39</v>
      </c>
      <c r="P325" s="25" t="s">
        <v>20</v>
      </c>
      <c r="Q325" s="25"/>
    </row>
    <row r="326" spans="1:17" x14ac:dyDescent="0.25">
      <c r="A326" s="23">
        <f t="shared" ref="A326:A389" si="20">ROW(A325)</f>
        <v>325</v>
      </c>
      <c r="B326" s="24">
        <v>43021</v>
      </c>
      <c r="C326" s="18" t="str">
        <f t="shared" ref="C326:C389" si="21">TEXT(B326,"dddd")</f>
        <v>Friday</v>
      </c>
      <c r="D326" s="10" t="str">
        <f t="shared" ref="D326:D389" si="22">IF(B325=B326, "Same", "Different")</f>
        <v>Same</v>
      </c>
      <c r="E326" s="2">
        <v>19.489999999999998</v>
      </c>
      <c r="F326" s="2">
        <v>10.51</v>
      </c>
      <c r="G326" s="1">
        <f t="shared" ref="G326:G389" si="23">F326/E326</f>
        <v>0.53925089789635716</v>
      </c>
      <c r="H326" s="2">
        <v>1.5</v>
      </c>
      <c r="I326" s="26">
        <v>0.85</v>
      </c>
      <c r="J326" s="26">
        <v>0.86041666666666661</v>
      </c>
      <c r="K326" s="27">
        <f>Table3[[#This Row],[Delivery Time]]-Table3[[#This Row],[Order Time]]</f>
        <v>1.041666666666663E-2</v>
      </c>
      <c r="L326" s="43">
        <v>15</v>
      </c>
      <c r="M326" s="25" t="s">
        <v>0</v>
      </c>
      <c r="N326" s="28"/>
      <c r="O326" s="28" t="s">
        <v>39</v>
      </c>
      <c r="P326" s="25" t="s">
        <v>20</v>
      </c>
      <c r="Q326" s="25"/>
    </row>
    <row r="327" spans="1:17" x14ac:dyDescent="0.25">
      <c r="A327" s="23">
        <f t="shared" si="20"/>
        <v>326</v>
      </c>
      <c r="B327" s="24">
        <v>43021</v>
      </c>
      <c r="C327" s="18" t="str">
        <f t="shared" si="21"/>
        <v>Friday</v>
      </c>
      <c r="D327" s="10" t="str">
        <f t="shared" si="22"/>
        <v>Same</v>
      </c>
      <c r="E327" s="2">
        <v>46.71</v>
      </c>
      <c r="F327" s="2">
        <v>8</v>
      </c>
      <c r="G327" s="1">
        <f t="shared" si="23"/>
        <v>0.17126953543138515</v>
      </c>
      <c r="H327" s="2">
        <v>1.5</v>
      </c>
      <c r="I327" s="26">
        <v>0.83819444444444446</v>
      </c>
      <c r="J327" s="26">
        <v>0.8666666666666667</v>
      </c>
      <c r="K327" s="27">
        <f>Table3[[#This Row],[Delivery Time]]-Table3[[#This Row],[Order Time]]</f>
        <v>2.8472222222222232E-2</v>
      </c>
      <c r="L327" s="43">
        <v>41</v>
      </c>
      <c r="M327" s="25" t="s">
        <v>0</v>
      </c>
      <c r="N327" s="28" t="s">
        <v>24</v>
      </c>
      <c r="O327" s="28" t="s">
        <v>39</v>
      </c>
      <c r="P327" s="25" t="s">
        <v>20</v>
      </c>
      <c r="Q327" s="25"/>
    </row>
    <row r="328" spans="1:17" x14ac:dyDescent="0.25">
      <c r="A328" s="23">
        <f t="shared" si="20"/>
        <v>327</v>
      </c>
      <c r="B328" s="24">
        <v>43021</v>
      </c>
      <c r="C328" s="18" t="str">
        <f t="shared" si="21"/>
        <v>Friday</v>
      </c>
      <c r="D328" s="10" t="str">
        <f t="shared" si="22"/>
        <v>Same</v>
      </c>
      <c r="E328" s="2">
        <v>23.76</v>
      </c>
      <c r="F328" s="2">
        <v>20</v>
      </c>
      <c r="G328" s="1">
        <f t="shared" si="23"/>
        <v>0.84175084175084169</v>
      </c>
      <c r="H328" s="2">
        <v>5</v>
      </c>
      <c r="I328" s="26">
        <v>0.83472222222222225</v>
      </c>
      <c r="J328" s="26">
        <v>0.87916666666666676</v>
      </c>
      <c r="K328" s="27">
        <f>Table3[[#This Row],[Delivery Time]]-Table3[[#This Row],[Order Time]]</f>
        <v>4.4444444444444509E-2</v>
      </c>
      <c r="L328" s="43">
        <v>64</v>
      </c>
      <c r="M328" s="25" t="s">
        <v>0</v>
      </c>
      <c r="N328" s="28"/>
      <c r="O328" s="28" t="s">
        <v>39</v>
      </c>
      <c r="P328" s="25" t="s">
        <v>20</v>
      </c>
      <c r="Q328" s="25"/>
    </row>
    <row r="329" spans="1:17" x14ac:dyDescent="0.25">
      <c r="A329" s="23">
        <f t="shared" si="20"/>
        <v>328</v>
      </c>
      <c r="B329" s="24">
        <v>43022</v>
      </c>
      <c r="C329" s="18" t="str">
        <f t="shared" si="21"/>
        <v>Saturday</v>
      </c>
      <c r="D329" s="10" t="str">
        <f t="shared" si="22"/>
        <v>Different</v>
      </c>
      <c r="E329" s="2">
        <v>203.15</v>
      </c>
      <c r="F329" s="2">
        <v>25</v>
      </c>
      <c r="G329" s="1">
        <f t="shared" si="23"/>
        <v>0.12306177701206004</v>
      </c>
      <c r="H329" s="2">
        <v>7</v>
      </c>
      <c r="I329" s="26">
        <v>0.74444444444444446</v>
      </c>
      <c r="J329" s="26">
        <v>0.77083333333333337</v>
      </c>
      <c r="K329" s="27">
        <f>Table3[[#This Row],[Delivery Time]]-Table3[[#This Row],[Order Time]]</f>
        <v>2.6388888888888906E-2</v>
      </c>
      <c r="L329" s="43">
        <v>38</v>
      </c>
      <c r="M329" s="25" t="s">
        <v>0</v>
      </c>
      <c r="N329" s="28"/>
      <c r="O329" s="28" t="s">
        <v>39</v>
      </c>
      <c r="P329" s="25" t="s">
        <v>20</v>
      </c>
      <c r="Q329" s="25"/>
    </row>
    <row r="330" spans="1:17" x14ac:dyDescent="0.25">
      <c r="A330" s="23">
        <f t="shared" si="20"/>
        <v>329</v>
      </c>
      <c r="B330" s="24">
        <v>43022</v>
      </c>
      <c r="C330" s="18" t="str">
        <f t="shared" si="21"/>
        <v>Saturday</v>
      </c>
      <c r="D330" s="10" t="str">
        <f t="shared" si="22"/>
        <v>Same</v>
      </c>
      <c r="E330" s="2">
        <v>28.09</v>
      </c>
      <c r="F330" s="2">
        <v>10</v>
      </c>
      <c r="G330" s="1">
        <f t="shared" si="23"/>
        <v>0.35599857600569595</v>
      </c>
      <c r="H330" s="2">
        <v>1.5</v>
      </c>
      <c r="I330" s="26">
        <v>0.7909722222222223</v>
      </c>
      <c r="J330" s="26">
        <v>0.82152777777777775</v>
      </c>
      <c r="K330" s="27">
        <f>Table3[[#This Row],[Delivery Time]]-Table3[[#This Row],[Order Time]]</f>
        <v>3.0555555555555447E-2</v>
      </c>
      <c r="L330" s="43">
        <v>44</v>
      </c>
      <c r="M330" s="25" t="s">
        <v>11</v>
      </c>
      <c r="N330" s="28"/>
      <c r="O330" s="28" t="s">
        <v>39</v>
      </c>
      <c r="P330" s="25" t="s">
        <v>20</v>
      </c>
      <c r="Q330" s="25"/>
    </row>
    <row r="331" spans="1:17" x14ac:dyDescent="0.25">
      <c r="A331" s="23">
        <f t="shared" si="20"/>
        <v>330</v>
      </c>
      <c r="B331" s="24">
        <v>43022</v>
      </c>
      <c r="C331" s="18" t="str">
        <f t="shared" si="21"/>
        <v>Saturday</v>
      </c>
      <c r="D331" s="10" t="str">
        <f t="shared" si="22"/>
        <v>Same</v>
      </c>
      <c r="E331" s="2">
        <v>43.52</v>
      </c>
      <c r="F331" s="2">
        <v>8</v>
      </c>
      <c r="G331" s="1">
        <f t="shared" si="23"/>
        <v>0.18382352941176469</v>
      </c>
      <c r="H331" s="2">
        <v>1.5</v>
      </c>
      <c r="I331" s="26">
        <v>0.82500000000000007</v>
      </c>
      <c r="J331" s="26">
        <v>0.85</v>
      </c>
      <c r="K331" s="27">
        <f>Table3[[#This Row],[Delivery Time]]-Table3[[#This Row],[Order Time]]</f>
        <v>2.4999999999999911E-2</v>
      </c>
      <c r="L331" s="43">
        <v>36</v>
      </c>
      <c r="M331" s="25" t="s">
        <v>0</v>
      </c>
      <c r="N331" s="28" t="s">
        <v>25</v>
      </c>
      <c r="O331" s="28" t="s">
        <v>39</v>
      </c>
      <c r="P331" s="25" t="s">
        <v>20</v>
      </c>
      <c r="Q331" s="25"/>
    </row>
    <row r="332" spans="1:17" x14ac:dyDescent="0.25">
      <c r="A332" s="23">
        <f t="shared" si="20"/>
        <v>331</v>
      </c>
      <c r="B332" s="24">
        <v>43022</v>
      </c>
      <c r="C332" s="18" t="str">
        <f t="shared" si="21"/>
        <v>Saturday</v>
      </c>
      <c r="D332" s="10" t="str">
        <f t="shared" si="22"/>
        <v>Same</v>
      </c>
      <c r="E332" s="2">
        <v>65.44</v>
      </c>
      <c r="F332" s="2">
        <v>6.56</v>
      </c>
      <c r="G332" s="1">
        <f t="shared" si="23"/>
        <v>0.10024449877750612</v>
      </c>
      <c r="H332" s="2">
        <v>5</v>
      </c>
      <c r="I332" s="26">
        <v>0.81736111111111109</v>
      </c>
      <c r="J332" s="26">
        <v>0.85972222222222217</v>
      </c>
      <c r="K332" s="27">
        <f>Table3[[#This Row],[Delivery Time]]-Table3[[#This Row],[Order Time]]</f>
        <v>4.2361111111111072E-2</v>
      </c>
      <c r="L332" s="43">
        <v>61</v>
      </c>
      <c r="M332" s="25" t="s">
        <v>0</v>
      </c>
      <c r="N332" s="28"/>
      <c r="O332" s="28" t="s">
        <v>39</v>
      </c>
      <c r="P332" s="25" t="s">
        <v>20</v>
      </c>
      <c r="Q332" s="25"/>
    </row>
    <row r="333" spans="1:17" x14ac:dyDescent="0.25">
      <c r="A333" s="23">
        <f t="shared" si="20"/>
        <v>332</v>
      </c>
      <c r="B333" s="24">
        <v>43022</v>
      </c>
      <c r="C333" s="18" t="str">
        <f t="shared" si="21"/>
        <v>Saturday</v>
      </c>
      <c r="D333" s="10" t="str">
        <f t="shared" si="22"/>
        <v>Same</v>
      </c>
      <c r="E333" s="2">
        <v>59.16</v>
      </c>
      <c r="F333" s="2">
        <v>8</v>
      </c>
      <c r="G333" s="1">
        <f t="shared" si="23"/>
        <v>0.13522650439486139</v>
      </c>
      <c r="H333" s="2">
        <v>1.5</v>
      </c>
      <c r="I333" s="26">
        <v>0.8305555555555556</v>
      </c>
      <c r="J333" s="26">
        <v>0.87083333333333324</v>
      </c>
      <c r="K333" s="27">
        <f>Table3[[#This Row],[Delivery Time]]-Table3[[#This Row],[Order Time]]</f>
        <v>4.0277777777777635E-2</v>
      </c>
      <c r="L333" s="43">
        <v>58.000000000000007</v>
      </c>
      <c r="M333" s="25" t="s">
        <v>0</v>
      </c>
      <c r="N333" s="28"/>
      <c r="O333" s="28" t="s">
        <v>41</v>
      </c>
      <c r="P333" s="25" t="s">
        <v>20</v>
      </c>
      <c r="Q333" s="25"/>
    </row>
    <row r="334" spans="1:17" x14ac:dyDescent="0.25">
      <c r="A334" s="23">
        <f t="shared" si="20"/>
        <v>333</v>
      </c>
      <c r="B334" s="24">
        <v>43022</v>
      </c>
      <c r="C334" s="18" t="str">
        <f t="shared" si="21"/>
        <v>Saturday</v>
      </c>
      <c r="D334" s="10" t="str">
        <f t="shared" si="22"/>
        <v>Same</v>
      </c>
      <c r="E334" s="2">
        <v>28.9</v>
      </c>
      <c r="F334" s="2">
        <v>5.0999999999999996</v>
      </c>
      <c r="G334" s="1">
        <f t="shared" si="23"/>
        <v>0.1764705882352941</v>
      </c>
      <c r="H334" s="2">
        <v>1.5</v>
      </c>
      <c r="I334" s="26">
        <v>0.8965277777777777</v>
      </c>
      <c r="J334" s="26">
        <v>0.91180555555555554</v>
      </c>
      <c r="K334" s="27">
        <f>Table3[[#This Row],[Delivery Time]]-Table3[[#This Row],[Order Time]]</f>
        <v>1.5277777777777835E-2</v>
      </c>
      <c r="L334" s="43">
        <v>22</v>
      </c>
      <c r="M334" s="25" t="s">
        <v>0</v>
      </c>
      <c r="N334" s="28"/>
      <c r="O334" s="28" t="s">
        <v>40</v>
      </c>
      <c r="P334" s="25" t="s">
        <v>20</v>
      </c>
      <c r="Q334" s="25"/>
    </row>
    <row r="335" spans="1:17" x14ac:dyDescent="0.25">
      <c r="A335" s="23">
        <f t="shared" si="20"/>
        <v>334</v>
      </c>
      <c r="B335" s="24">
        <v>43023</v>
      </c>
      <c r="C335" s="18" t="str">
        <f t="shared" si="21"/>
        <v>Sunday</v>
      </c>
      <c r="D335" s="10" t="str">
        <f t="shared" si="22"/>
        <v>Different</v>
      </c>
      <c r="E335" s="2">
        <v>22.41</v>
      </c>
      <c r="F335" s="2">
        <v>3</v>
      </c>
      <c r="G335" s="1">
        <f t="shared" si="23"/>
        <v>0.13386880856760375</v>
      </c>
      <c r="H335" s="2">
        <v>5</v>
      </c>
      <c r="I335" s="26">
        <v>0.68402777777777779</v>
      </c>
      <c r="J335" s="26">
        <v>0.70833333333333337</v>
      </c>
      <c r="K335" s="27">
        <f>Table3[[#This Row],[Delivery Time]]-Table3[[#This Row],[Order Time]]</f>
        <v>2.430555555555558E-2</v>
      </c>
      <c r="L335" s="43">
        <v>35</v>
      </c>
      <c r="M335" s="25" t="s">
        <v>11</v>
      </c>
      <c r="N335" s="28"/>
      <c r="O335" s="28" t="s">
        <v>41</v>
      </c>
      <c r="P335" s="25" t="s">
        <v>20</v>
      </c>
      <c r="Q335" s="25"/>
    </row>
    <row r="336" spans="1:17" x14ac:dyDescent="0.25">
      <c r="A336" s="23">
        <f t="shared" si="20"/>
        <v>335</v>
      </c>
      <c r="B336" s="24">
        <v>43023</v>
      </c>
      <c r="C336" s="18" t="str">
        <f t="shared" si="21"/>
        <v>Sunday</v>
      </c>
      <c r="D336" s="10" t="str">
        <f t="shared" si="22"/>
        <v>Same</v>
      </c>
      <c r="E336" s="2">
        <v>34.64</v>
      </c>
      <c r="F336" s="2">
        <v>4</v>
      </c>
      <c r="G336" s="1">
        <f t="shared" si="23"/>
        <v>0.11547344110854503</v>
      </c>
      <c r="H336" s="2">
        <v>1.5</v>
      </c>
      <c r="I336" s="26">
        <v>0.7368055555555556</v>
      </c>
      <c r="J336" s="26">
        <v>0.76041666666666663</v>
      </c>
      <c r="K336" s="27">
        <f>Table3[[#This Row],[Delivery Time]]-Table3[[#This Row],[Order Time]]</f>
        <v>2.3611111111111027E-2</v>
      </c>
      <c r="L336" s="43">
        <v>34</v>
      </c>
      <c r="M336" s="25" t="s">
        <v>0</v>
      </c>
      <c r="N336" s="28"/>
      <c r="O336" s="28" t="s">
        <v>39</v>
      </c>
      <c r="P336" s="25" t="s">
        <v>20</v>
      </c>
      <c r="Q336" s="25"/>
    </row>
    <row r="337" spans="1:17" x14ac:dyDescent="0.25">
      <c r="A337" s="23">
        <f t="shared" si="20"/>
        <v>336</v>
      </c>
      <c r="B337" s="24">
        <v>43023</v>
      </c>
      <c r="C337" s="18" t="str">
        <f t="shared" si="21"/>
        <v>Sunday</v>
      </c>
      <c r="D337" s="10" t="str">
        <f t="shared" si="22"/>
        <v>Same</v>
      </c>
      <c r="E337" s="2">
        <v>29.23</v>
      </c>
      <c r="F337" s="2">
        <v>3</v>
      </c>
      <c r="G337" s="1">
        <f t="shared" si="23"/>
        <v>0.10263427984946973</v>
      </c>
      <c r="H337" s="2">
        <v>1.5</v>
      </c>
      <c r="I337" s="26">
        <v>0.73819444444444438</v>
      </c>
      <c r="J337" s="26">
        <v>0.76527777777777783</v>
      </c>
      <c r="K337" s="27">
        <f>Table3[[#This Row],[Delivery Time]]-Table3[[#This Row],[Order Time]]</f>
        <v>2.7083333333333459E-2</v>
      </c>
      <c r="L337" s="43">
        <v>39</v>
      </c>
      <c r="M337" s="25" t="s">
        <v>0</v>
      </c>
      <c r="N337" s="28"/>
      <c r="O337" s="28" t="s">
        <v>41</v>
      </c>
      <c r="P337" s="25" t="s">
        <v>20</v>
      </c>
      <c r="Q337" s="25"/>
    </row>
    <row r="338" spans="1:17" x14ac:dyDescent="0.25">
      <c r="A338" s="23">
        <f t="shared" si="20"/>
        <v>337</v>
      </c>
      <c r="B338" s="24">
        <v>43023</v>
      </c>
      <c r="C338" s="18" t="str">
        <f t="shared" si="21"/>
        <v>Sunday</v>
      </c>
      <c r="D338" s="10" t="str">
        <f t="shared" si="22"/>
        <v>Same</v>
      </c>
      <c r="E338" s="2">
        <v>80.97</v>
      </c>
      <c r="F338" s="2">
        <v>7</v>
      </c>
      <c r="G338" s="1">
        <f t="shared" si="23"/>
        <v>8.6451772261331356E-2</v>
      </c>
      <c r="H338" s="2">
        <v>5</v>
      </c>
      <c r="I338" s="26">
        <v>0.73958333333333337</v>
      </c>
      <c r="J338" s="26">
        <v>0.77222222222222225</v>
      </c>
      <c r="K338" s="27">
        <f>Table3[[#This Row],[Delivery Time]]-Table3[[#This Row],[Order Time]]</f>
        <v>3.2638888888888884E-2</v>
      </c>
      <c r="L338" s="43">
        <v>47.000000000000007</v>
      </c>
      <c r="M338" s="25" t="s">
        <v>0</v>
      </c>
      <c r="N338" s="28"/>
      <c r="O338" s="28" t="s">
        <v>39</v>
      </c>
      <c r="P338" s="25" t="s">
        <v>20</v>
      </c>
      <c r="Q338" s="25"/>
    </row>
    <row r="339" spans="1:17" x14ac:dyDescent="0.25">
      <c r="A339" s="23">
        <f t="shared" si="20"/>
        <v>338</v>
      </c>
      <c r="B339" s="24">
        <v>43023</v>
      </c>
      <c r="C339" s="18" t="str">
        <f t="shared" si="21"/>
        <v>Sunday</v>
      </c>
      <c r="D339" s="10" t="str">
        <f t="shared" si="22"/>
        <v>Same</v>
      </c>
      <c r="E339" s="2">
        <v>44.38</v>
      </c>
      <c r="F339" s="2">
        <v>10</v>
      </c>
      <c r="G339" s="1">
        <f t="shared" si="23"/>
        <v>0.22532672374943666</v>
      </c>
      <c r="H339" s="2">
        <v>1.5</v>
      </c>
      <c r="I339" s="26">
        <v>0.7680555555555556</v>
      </c>
      <c r="J339" s="26">
        <v>0.79999999999999993</v>
      </c>
      <c r="K339" s="27">
        <f>Table3[[#This Row],[Delivery Time]]-Table3[[#This Row],[Order Time]]</f>
        <v>3.1944444444444331E-2</v>
      </c>
      <c r="L339" s="43">
        <v>46.000000000000007</v>
      </c>
      <c r="M339" s="25" t="s">
        <v>0</v>
      </c>
      <c r="N339" s="28"/>
      <c r="O339" s="28" t="s">
        <v>39</v>
      </c>
      <c r="P339" s="25" t="s">
        <v>20</v>
      </c>
      <c r="Q339" s="25"/>
    </row>
    <row r="340" spans="1:17" x14ac:dyDescent="0.25">
      <c r="A340" s="23">
        <f t="shared" si="20"/>
        <v>339</v>
      </c>
      <c r="B340" s="24">
        <v>43023</v>
      </c>
      <c r="C340" s="18" t="str">
        <f t="shared" si="21"/>
        <v>Sunday</v>
      </c>
      <c r="D340" s="10" t="str">
        <f t="shared" si="22"/>
        <v>Same</v>
      </c>
      <c r="E340" s="2">
        <v>33.229999999999997</v>
      </c>
      <c r="F340" s="2">
        <v>5</v>
      </c>
      <c r="G340" s="1">
        <f t="shared" si="23"/>
        <v>0.15046644598254591</v>
      </c>
      <c r="H340" s="2">
        <v>1.5</v>
      </c>
      <c r="I340" s="26">
        <v>0.78819444444444453</v>
      </c>
      <c r="J340" s="26">
        <v>0.82500000000000007</v>
      </c>
      <c r="K340" s="27">
        <f>Table3[[#This Row],[Delivery Time]]-Table3[[#This Row],[Order Time]]</f>
        <v>3.6805555555555536E-2</v>
      </c>
      <c r="L340" s="43">
        <v>53</v>
      </c>
      <c r="M340" s="25" t="s">
        <v>0</v>
      </c>
      <c r="N340" s="28"/>
      <c r="O340" s="28" t="s">
        <v>39</v>
      </c>
      <c r="P340" s="25" t="s">
        <v>20</v>
      </c>
      <c r="Q340" s="25"/>
    </row>
    <row r="341" spans="1:17" x14ac:dyDescent="0.25">
      <c r="A341" s="23">
        <f t="shared" si="20"/>
        <v>340</v>
      </c>
      <c r="B341" s="24">
        <v>43023</v>
      </c>
      <c r="C341" s="18" t="str">
        <f t="shared" si="21"/>
        <v>Sunday</v>
      </c>
      <c r="D341" s="10" t="str">
        <f t="shared" si="22"/>
        <v>Same</v>
      </c>
      <c r="E341" s="2">
        <v>23.82</v>
      </c>
      <c r="F341" s="2">
        <v>5</v>
      </c>
      <c r="G341" s="1">
        <f t="shared" si="23"/>
        <v>0.20990764063811923</v>
      </c>
      <c r="H341" s="2">
        <v>1.5</v>
      </c>
      <c r="I341" s="26">
        <v>0.79305555555555562</v>
      </c>
      <c r="J341" s="26">
        <v>0.83194444444444438</v>
      </c>
      <c r="K341" s="27">
        <f>Table3[[#This Row],[Delivery Time]]-Table3[[#This Row],[Order Time]]</f>
        <v>3.8888888888888751E-2</v>
      </c>
      <c r="L341" s="43">
        <v>56</v>
      </c>
      <c r="M341" s="25" t="s">
        <v>0</v>
      </c>
      <c r="N341" s="28"/>
      <c r="O341" s="28" t="s">
        <v>39</v>
      </c>
      <c r="P341" s="25" t="s">
        <v>20</v>
      </c>
      <c r="Q341" s="25"/>
    </row>
    <row r="342" spans="1:17" x14ac:dyDescent="0.25">
      <c r="A342" s="23">
        <f t="shared" si="20"/>
        <v>341</v>
      </c>
      <c r="B342" s="24">
        <v>43023</v>
      </c>
      <c r="C342" s="18" t="str">
        <f t="shared" si="21"/>
        <v>Sunday</v>
      </c>
      <c r="D342" s="10" t="str">
        <f t="shared" si="22"/>
        <v>Same</v>
      </c>
      <c r="E342" s="2">
        <v>19.7</v>
      </c>
      <c r="F342" s="2">
        <v>5.3</v>
      </c>
      <c r="G342" s="1">
        <f t="shared" si="23"/>
        <v>0.26903553299492383</v>
      </c>
      <c r="H342" s="2">
        <v>1.5</v>
      </c>
      <c r="I342" s="26">
        <v>0.79236111111111107</v>
      </c>
      <c r="J342" s="26">
        <v>0.83750000000000002</v>
      </c>
      <c r="K342" s="27">
        <f>Table3[[#This Row],[Delivery Time]]-Table3[[#This Row],[Order Time]]</f>
        <v>4.5138888888888951E-2</v>
      </c>
      <c r="L342" s="43">
        <v>65</v>
      </c>
      <c r="M342" s="25" t="s">
        <v>0</v>
      </c>
      <c r="N342" s="28"/>
      <c r="O342" s="28" t="s">
        <v>39</v>
      </c>
      <c r="P342" s="25" t="s">
        <v>20</v>
      </c>
      <c r="Q342" s="25"/>
    </row>
    <row r="343" spans="1:17" x14ac:dyDescent="0.25">
      <c r="A343" s="23">
        <f t="shared" si="20"/>
        <v>342</v>
      </c>
      <c r="B343" s="24">
        <v>43023</v>
      </c>
      <c r="C343" s="18" t="str">
        <f t="shared" si="21"/>
        <v>Sunday</v>
      </c>
      <c r="D343" s="10" t="str">
        <f t="shared" si="22"/>
        <v>Same</v>
      </c>
      <c r="E343" s="2">
        <v>41.03</v>
      </c>
      <c r="F343" s="2">
        <v>8</v>
      </c>
      <c r="G343" s="1">
        <f t="shared" si="23"/>
        <v>0.1949792834511333</v>
      </c>
      <c r="H343" s="2">
        <v>5</v>
      </c>
      <c r="I343" s="26">
        <v>0.7944444444444444</v>
      </c>
      <c r="J343" s="26">
        <v>0.84513888888888899</v>
      </c>
      <c r="K343" s="27">
        <f>Table3[[#This Row],[Delivery Time]]-Table3[[#This Row],[Order Time]]</f>
        <v>5.0694444444444597E-2</v>
      </c>
      <c r="L343" s="43">
        <v>73</v>
      </c>
      <c r="M343" s="25" t="s">
        <v>0</v>
      </c>
      <c r="N343" s="28"/>
      <c r="O343" s="28" t="s">
        <v>39</v>
      </c>
      <c r="P343" s="25" t="s">
        <v>20</v>
      </c>
      <c r="Q343" s="25"/>
    </row>
    <row r="344" spans="1:17" x14ac:dyDescent="0.25">
      <c r="A344" s="23">
        <f t="shared" si="20"/>
        <v>343</v>
      </c>
      <c r="B344" s="24">
        <v>43023</v>
      </c>
      <c r="C344" s="18" t="str">
        <f t="shared" si="21"/>
        <v>Sunday</v>
      </c>
      <c r="D344" s="10" t="str">
        <f t="shared" si="22"/>
        <v>Same</v>
      </c>
      <c r="E344" s="2">
        <v>18.89</v>
      </c>
      <c r="F344" s="2">
        <v>4</v>
      </c>
      <c r="G344" s="1">
        <f t="shared" si="23"/>
        <v>0.21175224986765484</v>
      </c>
      <c r="H344" s="2">
        <v>5</v>
      </c>
      <c r="I344" s="26">
        <v>0.86041666666666661</v>
      </c>
      <c r="J344" s="26">
        <v>0.87986111111111109</v>
      </c>
      <c r="K344" s="27">
        <f>Table3[[#This Row],[Delivery Time]]-Table3[[#This Row],[Order Time]]</f>
        <v>1.9444444444444486E-2</v>
      </c>
      <c r="L344" s="43">
        <v>28</v>
      </c>
      <c r="M344" s="25" t="s">
        <v>11</v>
      </c>
      <c r="N344" s="28"/>
      <c r="O344" s="28" t="s">
        <v>41</v>
      </c>
      <c r="P344" s="25" t="s">
        <v>20</v>
      </c>
      <c r="Q344" s="25"/>
    </row>
    <row r="345" spans="1:17" x14ac:dyDescent="0.25">
      <c r="A345" s="23">
        <f t="shared" si="20"/>
        <v>344</v>
      </c>
      <c r="B345" s="24">
        <v>43028</v>
      </c>
      <c r="C345" s="18" t="str">
        <f t="shared" si="21"/>
        <v>Friday</v>
      </c>
      <c r="D345" s="10" t="str">
        <f t="shared" si="22"/>
        <v>Different</v>
      </c>
      <c r="E345" s="2">
        <v>37.29</v>
      </c>
      <c r="F345" s="2">
        <v>10</v>
      </c>
      <c r="G345" s="1">
        <f t="shared" si="23"/>
        <v>0.26816840976133011</v>
      </c>
      <c r="H345" s="2">
        <v>1.5</v>
      </c>
      <c r="I345" s="26">
        <v>0.74513888888888891</v>
      </c>
      <c r="J345" s="26">
        <v>0.76041666666666663</v>
      </c>
      <c r="K345" s="27">
        <f>Table3[[#This Row],[Delivery Time]]-Table3[[#This Row],[Order Time]]</f>
        <v>1.5277777777777724E-2</v>
      </c>
      <c r="L345" s="43">
        <v>22</v>
      </c>
      <c r="M345" s="25" t="s">
        <v>0</v>
      </c>
      <c r="N345" s="28" t="s">
        <v>22</v>
      </c>
      <c r="O345" s="28" t="s">
        <v>39</v>
      </c>
      <c r="P345" s="25" t="s">
        <v>20</v>
      </c>
      <c r="Q345" s="25"/>
    </row>
    <row r="346" spans="1:17" x14ac:dyDescent="0.25">
      <c r="A346" s="23">
        <f t="shared" si="20"/>
        <v>345</v>
      </c>
      <c r="B346" s="24">
        <v>43028</v>
      </c>
      <c r="C346" s="18" t="str">
        <f t="shared" si="21"/>
        <v>Friday</v>
      </c>
      <c r="D346" s="10" t="str">
        <f t="shared" si="22"/>
        <v>Same</v>
      </c>
      <c r="E346" s="2">
        <v>47.79</v>
      </c>
      <c r="F346" s="2">
        <v>11</v>
      </c>
      <c r="G346" s="1">
        <f t="shared" si="23"/>
        <v>0.23017367650136011</v>
      </c>
      <c r="H346" s="2">
        <v>1.5</v>
      </c>
      <c r="I346" s="26">
        <v>0.73749999999999993</v>
      </c>
      <c r="J346" s="26">
        <v>0.76597222222222217</v>
      </c>
      <c r="K346" s="27">
        <f>Table3[[#This Row],[Delivery Time]]-Table3[[#This Row],[Order Time]]</f>
        <v>2.8472222222222232E-2</v>
      </c>
      <c r="L346" s="43">
        <v>41</v>
      </c>
      <c r="M346" s="25" t="s">
        <v>0</v>
      </c>
      <c r="N346" s="28" t="s">
        <v>22</v>
      </c>
      <c r="O346" s="28" t="s">
        <v>39</v>
      </c>
      <c r="P346" s="25" t="s">
        <v>20</v>
      </c>
      <c r="Q346" s="25"/>
    </row>
    <row r="347" spans="1:17" x14ac:dyDescent="0.25">
      <c r="A347" s="23">
        <f t="shared" si="20"/>
        <v>346</v>
      </c>
      <c r="B347" s="24">
        <v>43028</v>
      </c>
      <c r="C347" s="18" t="str">
        <f t="shared" si="21"/>
        <v>Friday</v>
      </c>
      <c r="D347" s="10" t="str">
        <f t="shared" si="22"/>
        <v>Same</v>
      </c>
      <c r="E347" s="2">
        <v>18.62</v>
      </c>
      <c r="F347" s="2">
        <v>5</v>
      </c>
      <c r="G347" s="1">
        <f t="shared" si="23"/>
        <v>0.26852846401718583</v>
      </c>
      <c r="H347" s="2">
        <v>1.5</v>
      </c>
      <c r="I347" s="26">
        <v>0.74583333333333324</v>
      </c>
      <c r="J347" s="26">
        <v>0.77361111111111114</v>
      </c>
      <c r="K347" s="27">
        <f>Table3[[#This Row],[Delivery Time]]-Table3[[#This Row],[Order Time]]</f>
        <v>2.7777777777777901E-2</v>
      </c>
      <c r="L347" s="43">
        <v>40</v>
      </c>
      <c r="M347" s="25" t="s">
        <v>0</v>
      </c>
      <c r="N347" s="28"/>
      <c r="O347" s="28" t="s">
        <v>39</v>
      </c>
      <c r="P347" s="25" t="s">
        <v>20</v>
      </c>
      <c r="Q347" s="25"/>
    </row>
    <row r="348" spans="1:17" x14ac:dyDescent="0.25">
      <c r="A348" s="23">
        <f t="shared" si="20"/>
        <v>347</v>
      </c>
      <c r="B348" s="24">
        <v>43028</v>
      </c>
      <c r="C348" s="18" t="str">
        <f t="shared" si="21"/>
        <v>Friday</v>
      </c>
      <c r="D348" s="10" t="str">
        <f t="shared" si="22"/>
        <v>Same</v>
      </c>
      <c r="E348" s="2">
        <v>34.32</v>
      </c>
      <c r="F348" s="2">
        <v>4</v>
      </c>
      <c r="G348" s="1">
        <f t="shared" si="23"/>
        <v>0.11655011655011654</v>
      </c>
      <c r="H348" s="2">
        <v>1.5</v>
      </c>
      <c r="I348" s="26">
        <v>0.78888888888888886</v>
      </c>
      <c r="J348" s="26">
        <v>0.80486111111111114</v>
      </c>
      <c r="K348" s="27">
        <f>Table3[[#This Row],[Delivery Time]]-Table3[[#This Row],[Order Time]]</f>
        <v>1.5972222222222276E-2</v>
      </c>
      <c r="L348" s="43">
        <v>23.000000000000004</v>
      </c>
      <c r="M348" s="25" t="s">
        <v>0</v>
      </c>
      <c r="N348" s="28" t="s">
        <v>25</v>
      </c>
      <c r="O348" s="28" t="s">
        <v>39</v>
      </c>
      <c r="P348" s="25" t="s">
        <v>20</v>
      </c>
      <c r="Q348" s="25"/>
    </row>
    <row r="349" spans="1:17" x14ac:dyDescent="0.25">
      <c r="A349" s="23">
        <f t="shared" si="20"/>
        <v>348</v>
      </c>
      <c r="B349" s="24">
        <v>43028</v>
      </c>
      <c r="C349" s="18" t="str">
        <f t="shared" si="21"/>
        <v>Friday</v>
      </c>
      <c r="D349" s="10" t="str">
        <f t="shared" si="22"/>
        <v>Same</v>
      </c>
      <c r="E349" s="2">
        <v>36.479999999999997</v>
      </c>
      <c r="F349" s="2">
        <v>6.52</v>
      </c>
      <c r="G349" s="1">
        <f t="shared" si="23"/>
        <v>0.1787280701754386</v>
      </c>
      <c r="H349" s="2">
        <v>5</v>
      </c>
      <c r="I349" s="26">
        <v>0.77847222222222223</v>
      </c>
      <c r="J349" s="26">
        <v>0.81527777777777777</v>
      </c>
      <c r="K349" s="27">
        <f>Table3[[#This Row],[Delivery Time]]-Table3[[#This Row],[Order Time]]</f>
        <v>3.6805555555555536E-2</v>
      </c>
      <c r="L349" s="43">
        <v>53</v>
      </c>
      <c r="M349" s="25" t="s">
        <v>0</v>
      </c>
      <c r="N349" s="28"/>
      <c r="O349" s="28" t="s">
        <v>39</v>
      </c>
      <c r="P349" s="25" t="s">
        <v>20</v>
      </c>
      <c r="Q349" s="25"/>
    </row>
    <row r="350" spans="1:17" x14ac:dyDescent="0.25">
      <c r="A350" s="23">
        <f t="shared" si="20"/>
        <v>349</v>
      </c>
      <c r="B350" s="24">
        <v>43028</v>
      </c>
      <c r="C350" s="18" t="str">
        <f t="shared" si="21"/>
        <v>Friday</v>
      </c>
      <c r="D350" s="10" t="str">
        <f t="shared" si="22"/>
        <v>Same</v>
      </c>
      <c r="E350" s="2">
        <v>62.19</v>
      </c>
      <c r="F350" s="2">
        <v>8</v>
      </c>
      <c r="G350" s="1">
        <f t="shared" si="23"/>
        <v>0.12863804470172055</v>
      </c>
      <c r="H350" s="2">
        <v>5</v>
      </c>
      <c r="I350" s="26">
        <v>0.78055555555555556</v>
      </c>
      <c r="J350" s="26">
        <v>0.8208333333333333</v>
      </c>
      <c r="K350" s="27">
        <f>Table3[[#This Row],[Delivery Time]]-Table3[[#This Row],[Order Time]]</f>
        <v>4.0277777777777746E-2</v>
      </c>
      <c r="L350" s="43">
        <v>58.000000000000007</v>
      </c>
      <c r="M350" s="25" t="s">
        <v>0</v>
      </c>
      <c r="N350" s="28"/>
      <c r="O350" s="28" t="s">
        <v>39</v>
      </c>
      <c r="P350" s="25" t="s">
        <v>20</v>
      </c>
      <c r="Q350" s="25"/>
    </row>
    <row r="351" spans="1:17" x14ac:dyDescent="0.25">
      <c r="A351" s="23">
        <f t="shared" si="20"/>
        <v>350</v>
      </c>
      <c r="B351" s="24">
        <v>43028</v>
      </c>
      <c r="C351" s="18" t="str">
        <f t="shared" si="21"/>
        <v>Friday</v>
      </c>
      <c r="D351" s="10" t="str">
        <f t="shared" si="22"/>
        <v>Same</v>
      </c>
      <c r="E351" s="2">
        <v>30.53</v>
      </c>
      <c r="F351" s="2">
        <v>5</v>
      </c>
      <c r="G351" s="1">
        <f t="shared" si="23"/>
        <v>0.16377333770062233</v>
      </c>
      <c r="H351" s="2">
        <v>1.5</v>
      </c>
      <c r="I351" s="26">
        <v>0.82986111111111116</v>
      </c>
      <c r="J351" s="26">
        <v>0.8569444444444444</v>
      </c>
      <c r="K351" s="27">
        <f>Table3[[#This Row],[Delivery Time]]-Table3[[#This Row],[Order Time]]</f>
        <v>2.7083333333333237E-2</v>
      </c>
      <c r="L351" s="43">
        <v>39</v>
      </c>
      <c r="M351" s="25" t="s">
        <v>0</v>
      </c>
      <c r="N351" s="28"/>
      <c r="O351" s="28" t="s">
        <v>41</v>
      </c>
      <c r="P351" s="25" t="s">
        <v>20</v>
      </c>
      <c r="Q351" s="25"/>
    </row>
    <row r="352" spans="1:17" x14ac:dyDescent="0.25">
      <c r="A352" s="23">
        <f t="shared" si="20"/>
        <v>351</v>
      </c>
      <c r="B352" s="24">
        <v>43028</v>
      </c>
      <c r="C352" s="18" t="str">
        <f t="shared" si="21"/>
        <v>Friday</v>
      </c>
      <c r="D352" s="10" t="str">
        <f t="shared" si="22"/>
        <v>Same</v>
      </c>
      <c r="E352" s="2">
        <v>25.66</v>
      </c>
      <c r="F352" s="2">
        <v>4</v>
      </c>
      <c r="G352" s="1">
        <f t="shared" si="23"/>
        <v>0.1558846453624318</v>
      </c>
      <c r="H352" s="2">
        <v>1.5</v>
      </c>
      <c r="I352" s="26">
        <v>0.83888888888888891</v>
      </c>
      <c r="J352" s="26">
        <v>0.86249999999999993</v>
      </c>
      <c r="K352" s="27">
        <f>Table3[[#This Row],[Delivery Time]]-Table3[[#This Row],[Order Time]]</f>
        <v>2.3611111111111027E-2</v>
      </c>
      <c r="L352" s="43">
        <v>34</v>
      </c>
      <c r="M352" s="25" t="s">
        <v>0</v>
      </c>
      <c r="N352" s="28"/>
      <c r="O352" s="28" t="s">
        <v>41</v>
      </c>
      <c r="P352" s="25" t="s">
        <v>20</v>
      </c>
      <c r="Q352" s="25"/>
    </row>
    <row r="353" spans="1:17" x14ac:dyDescent="0.25">
      <c r="A353" s="23">
        <f t="shared" si="20"/>
        <v>352</v>
      </c>
      <c r="B353" s="24">
        <v>43028</v>
      </c>
      <c r="C353" s="18" t="str">
        <f t="shared" si="21"/>
        <v>Friday</v>
      </c>
      <c r="D353" s="10" t="str">
        <f t="shared" si="22"/>
        <v>Same</v>
      </c>
      <c r="E353" s="2">
        <v>73.23</v>
      </c>
      <c r="F353" s="2">
        <v>10</v>
      </c>
      <c r="G353" s="1">
        <f t="shared" si="23"/>
        <v>0.13655605626109518</v>
      </c>
      <c r="H353" s="2">
        <v>1.5</v>
      </c>
      <c r="I353" s="26">
        <v>0.8305555555555556</v>
      </c>
      <c r="J353" s="26">
        <v>0.87013888888888891</v>
      </c>
      <c r="K353" s="27">
        <f>Table3[[#This Row],[Delivery Time]]-Table3[[#This Row],[Order Time]]</f>
        <v>3.9583333333333304E-2</v>
      </c>
      <c r="L353" s="43">
        <v>57</v>
      </c>
      <c r="M353" s="25" t="s">
        <v>0</v>
      </c>
      <c r="N353" s="28" t="s">
        <v>25</v>
      </c>
      <c r="O353" s="28" t="s">
        <v>39</v>
      </c>
      <c r="P353" s="25" t="s">
        <v>20</v>
      </c>
      <c r="Q353" s="25"/>
    </row>
    <row r="354" spans="1:17" x14ac:dyDescent="0.25">
      <c r="A354" s="23">
        <f t="shared" si="20"/>
        <v>353</v>
      </c>
      <c r="B354" s="24">
        <v>43028</v>
      </c>
      <c r="C354" s="18" t="str">
        <f t="shared" si="21"/>
        <v>Friday</v>
      </c>
      <c r="D354" s="10" t="str">
        <f t="shared" si="22"/>
        <v>Same</v>
      </c>
      <c r="E354" s="2">
        <v>22.95</v>
      </c>
      <c r="F354" s="2">
        <v>4.05</v>
      </c>
      <c r="G354" s="1">
        <f t="shared" si="23"/>
        <v>0.17647058823529413</v>
      </c>
      <c r="H354" s="2">
        <v>1.5</v>
      </c>
      <c r="I354" s="26">
        <v>0.83750000000000002</v>
      </c>
      <c r="J354" s="26">
        <v>0.87708333333333333</v>
      </c>
      <c r="K354" s="27">
        <f>Table3[[#This Row],[Delivery Time]]-Table3[[#This Row],[Order Time]]</f>
        <v>3.9583333333333304E-2</v>
      </c>
      <c r="L354" s="43">
        <v>57</v>
      </c>
      <c r="M354" s="25" t="s">
        <v>0</v>
      </c>
      <c r="N354" s="28"/>
      <c r="O354" s="28" t="s">
        <v>39</v>
      </c>
      <c r="P354" s="25" t="s">
        <v>20</v>
      </c>
      <c r="Q354" s="25"/>
    </row>
    <row r="355" spans="1:17" x14ac:dyDescent="0.25">
      <c r="A355" s="23">
        <f t="shared" si="20"/>
        <v>354</v>
      </c>
      <c r="B355" s="24">
        <v>43029</v>
      </c>
      <c r="C355" s="18" t="str">
        <f t="shared" si="21"/>
        <v>Saturday</v>
      </c>
      <c r="D355" s="10" t="str">
        <f t="shared" si="22"/>
        <v>Different</v>
      </c>
      <c r="E355" s="2">
        <v>16.18</v>
      </c>
      <c r="F355" s="2">
        <v>4</v>
      </c>
      <c r="G355" s="1">
        <f t="shared" si="23"/>
        <v>0.24721878862793573</v>
      </c>
      <c r="H355" s="2">
        <v>1.5</v>
      </c>
      <c r="I355" s="26">
        <v>0.70624999999999993</v>
      </c>
      <c r="J355" s="26">
        <v>0.72499999999999998</v>
      </c>
      <c r="K355" s="27">
        <f>Table3[[#This Row],[Delivery Time]]-Table3[[#This Row],[Order Time]]</f>
        <v>1.8750000000000044E-2</v>
      </c>
      <c r="L355" s="43">
        <v>26.999999999999996</v>
      </c>
      <c r="M355" s="25" t="s">
        <v>0</v>
      </c>
      <c r="N355" s="28"/>
      <c r="O355" s="28" t="s">
        <v>39</v>
      </c>
      <c r="P355" s="25" t="s">
        <v>20</v>
      </c>
      <c r="Q355" s="25"/>
    </row>
    <row r="356" spans="1:17" x14ac:dyDescent="0.25">
      <c r="A356" s="23">
        <f t="shared" si="20"/>
        <v>355</v>
      </c>
      <c r="B356" s="24">
        <v>43029</v>
      </c>
      <c r="C356" s="18" t="str">
        <f t="shared" si="21"/>
        <v>Saturday</v>
      </c>
      <c r="D356" s="10" t="str">
        <f t="shared" si="22"/>
        <v>Same</v>
      </c>
      <c r="E356" s="2">
        <v>35.4</v>
      </c>
      <c r="F356" s="2">
        <v>4.5999999999999996</v>
      </c>
      <c r="G356" s="1">
        <f t="shared" si="23"/>
        <v>0.12994350282485875</v>
      </c>
      <c r="H356" s="2">
        <v>1.5</v>
      </c>
      <c r="I356" s="26">
        <v>0.75069444444444444</v>
      </c>
      <c r="J356" s="26">
        <v>0.7715277777777777</v>
      </c>
      <c r="K356" s="27">
        <f>Table3[[#This Row],[Delivery Time]]-Table3[[#This Row],[Order Time]]</f>
        <v>2.0833333333333259E-2</v>
      </c>
      <c r="L356" s="43">
        <v>30</v>
      </c>
      <c r="M356" s="25" t="s">
        <v>11</v>
      </c>
      <c r="N356" s="28"/>
      <c r="O356" s="28" t="s">
        <v>40</v>
      </c>
      <c r="P356" s="25" t="s">
        <v>20</v>
      </c>
      <c r="Q356" s="25"/>
    </row>
    <row r="357" spans="1:17" x14ac:dyDescent="0.25">
      <c r="A357" s="23">
        <f t="shared" si="20"/>
        <v>356</v>
      </c>
      <c r="B357" s="24">
        <v>43029</v>
      </c>
      <c r="C357" s="18" t="str">
        <f t="shared" si="21"/>
        <v>Saturday</v>
      </c>
      <c r="D357" s="10" t="str">
        <f t="shared" si="22"/>
        <v>Same</v>
      </c>
      <c r="E357" s="2">
        <v>34.32</v>
      </c>
      <c r="F357" s="2">
        <v>5</v>
      </c>
      <c r="G357" s="1">
        <f t="shared" si="23"/>
        <v>0.14568764568764569</v>
      </c>
      <c r="H357" s="2">
        <v>1.5</v>
      </c>
      <c r="I357" s="26">
        <v>0.80138888888888893</v>
      </c>
      <c r="J357" s="26">
        <v>0.8208333333333333</v>
      </c>
      <c r="K357" s="27">
        <f>Table3[[#This Row],[Delivery Time]]-Table3[[#This Row],[Order Time]]</f>
        <v>1.9444444444444375E-2</v>
      </c>
      <c r="L357" s="43">
        <v>28</v>
      </c>
      <c r="M357" s="25" t="s">
        <v>0</v>
      </c>
      <c r="N357" s="28" t="s">
        <v>26</v>
      </c>
      <c r="O357" s="28" t="s">
        <v>39</v>
      </c>
      <c r="P357" s="25" t="s">
        <v>20</v>
      </c>
      <c r="Q357" s="25"/>
    </row>
    <row r="358" spans="1:17" x14ac:dyDescent="0.25">
      <c r="A358" s="23">
        <f t="shared" si="20"/>
        <v>357</v>
      </c>
      <c r="B358" s="24">
        <v>43029</v>
      </c>
      <c r="C358" s="18" t="str">
        <f t="shared" si="21"/>
        <v>Saturday</v>
      </c>
      <c r="D358" s="10" t="str">
        <f t="shared" si="22"/>
        <v>Same</v>
      </c>
      <c r="E358" s="2">
        <v>25.38</v>
      </c>
      <c r="F358" s="2">
        <v>10</v>
      </c>
      <c r="G358" s="1">
        <f t="shared" si="23"/>
        <v>0.39401103230890466</v>
      </c>
      <c r="H358" s="2">
        <v>1.5</v>
      </c>
      <c r="I358" s="26">
        <v>0.79027777777777775</v>
      </c>
      <c r="J358" s="26">
        <v>0.82638888888888884</v>
      </c>
      <c r="K358" s="27">
        <f>Table3[[#This Row],[Delivery Time]]-Table3[[#This Row],[Order Time]]</f>
        <v>3.6111111111111094E-2</v>
      </c>
      <c r="L358" s="43">
        <v>52</v>
      </c>
      <c r="M358" s="25" t="s">
        <v>0</v>
      </c>
      <c r="N358" s="28"/>
      <c r="O358" s="28" t="s">
        <v>39</v>
      </c>
      <c r="P358" s="25" t="s">
        <v>20</v>
      </c>
      <c r="Q358" s="25"/>
    </row>
    <row r="359" spans="1:17" x14ac:dyDescent="0.25">
      <c r="A359" s="23">
        <f t="shared" si="20"/>
        <v>358</v>
      </c>
      <c r="B359" s="24">
        <v>43029</v>
      </c>
      <c r="C359" s="18" t="str">
        <f t="shared" si="21"/>
        <v>Saturday</v>
      </c>
      <c r="D359" s="10" t="str">
        <f t="shared" si="22"/>
        <v>Same</v>
      </c>
      <c r="E359" s="2">
        <v>68.680000000000007</v>
      </c>
      <c r="F359" s="2">
        <v>6</v>
      </c>
      <c r="G359" s="1">
        <f t="shared" si="23"/>
        <v>8.7361677344204997E-2</v>
      </c>
      <c r="H359" s="2">
        <v>1.5</v>
      </c>
      <c r="I359" s="26">
        <v>0.79375000000000007</v>
      </c>
      <c r="J359" s="26">
        <v>0.83263888888888893</v>
      </c>
      <c r="K359" s="27">
        <f>Table3[[#This Row],[Delivery Time]]-Table3[[#This Row],[Order Time]]</f>
        <v>3.8888888888888862E-2</v>
      </c>
      <c r="L359" s="43">
        <v>56</v>
      </c>
      <c r="M359" s="25" t="s">
        <v>0</v>
      </c>
      <c r="N359" s="28"/>
      <c r="O359" s="28" t="s">
        <v>39</v>
      </c>
      <c r="P359" s="25" t="s">
        <v>20</v>
      </c>
      <c r="Q359" s="25"/>
    </row>
    <row r="360" spans="1:17" x14ac:dyDescent="0.25">
      <c r="A360" s="23">
        <f t="shared" si="20"/>
        <v>359</v>
      </c>
      <c r="B360" s="24">
        <v>43029</v>
      </c>
      <c r="C360" s="18" t="str">
        <f t="shared" si="21"/>
        <v>Saturday</v>
      </c>
      <c r="D360" s="10" t="str">
        <f t="shared" si="22"/>
        <v>Same</v>
      </c>
      <c r="E360" s="2">
        <v>34.86</v>
      </c>
      <c r="F360" s="2">
        <v>6</v>
      </c>
      <c r="G360" s="1">
        <f t="shared" si="23"/>
        <v>0.1721170395869191</v>
      </c>
      <c r="H360" s="2">
        <v>5</v>
      </c>
      <c r="I360" s="26">
        <v>0.79375000000000007</v>
      </c>
      <c r="J360" s="26">
        <v>0.83750000000000002</v>
      </c>
      <c r="K360" s="27">
        <f>Table3[[#This Row],[Delivery Time]]-Table3[[#This Row],[Order Time]]</f>
        <v>4.3749999999999956E-2</v>
      </c>
      <c r="L360" s="43">
        <v>63</v>
      </c>
      <c r="M360" s="25" t="s">
        <v>0</v>
      </c>
      <c r="N360" s="28"/>
      <c r="O360" s="28" t="s">
        <v>39</v>
      </c>
      <c r="P360" s="25" t="s">
        <v>20</v>
      </c>
      <c r="Q360" s="25"/>
    </row>
    <row r="361" spans="1:17" x14ac:dyDescent="0.25">
      <c r="A361" s="23">
        <f t="shared" si="20"/>
        <v>360</v>
      </c>
      <c r="B361" s="24">
        <v>43029</v>
      </c>
      <c r="C361" s="18" t="str">
        <f t="shared" si="21"/>
        <v>Saturday</v>
      </c>
      <c r="D361" s="10" t="str">
        <f t="shared" si="22"/>
        <v>Same</v>
      </c>
      <c r="E361" s="2">
        <v>39.97</v>
      </c>
      <c r="F361" s="2">
        <v>7</v>
      </c>
      <c r="G361" s="1">
        <f t="shared" si="23"/>
        <v>0.17513134851138354</v>
      </c>
      <c r="H361" s="2">
        <v>1.5</v>
      </c>
      <c r="I361" s="26">
        <v>0.83680555555555547</v>
      </c>
      <c r="J361" s="26">
        <v>0.86111111111111116</v>
      </c>
      <c r="K361" s="27">
        <f>Table3[[#This Row],[Delivery Time]]-Table3[[#This Row],[Order Time]]</f>
        <v>2.4305555555555691E-2</v>
      </c>
      <c r="L361" s="43">
        <v>35</v>
      </c>
      <c r="M361" s="25" t="s">
        <v>0</v>
      </c>
      <c r="N361" s="28"/>
      <c r="O361" s="28" t="s">
        <v>42</v>
      </c>
      <c r="P361" s="25" t="s">
        <v>20</v>
      </c>
      <c r="Q361" s="25"/>
    </row>
    <row r="362" spans="1:17" x14ac:dyDescent="0.25">
      <c r="A362" s="23">
        <f t="shared" si="20"/>
        <v>361</v>
      </c>
      <c r="B362" s="24">
        <v>43030</v>
      </c>
      <c r="C362" s="18" t="str">
        <f t="shared" si="21"/>
        <v>Sunday</v>
      </c>
      <c r="D362" s="10" t="str">
        <f t="shared" si="22"/>
        <v>Different</v>
      </c>
      <c r="E362" s="2">
        <v>27.06</v>
      </c>
      <c r="F362" s="2">
        <v>6</v>
      </c>
      <c r="G362" s="1">
        <f t="shared" si="23"/>
        <v>0.22172949002217296</v>
      </c>
      <c r="H362" s="2">
        <v>1.5</v>
      </c>
      <c r="I362" s="26">
        <v>0.72430555555555554</v>
      </c>
      <c r="J362" s="26">
        <v>0.74861111111111101</v>
      </c>
      <c r="K362" s="27">
        <f>Table3[[#This Row],[Delivery Time]]-Table3[[#This Row],[Order Time]]</f>
        <v>2.4305555555555469E-2</v>
      </c>
      <c r="L362" s="43">
        <v>35</v>
      </c>
      <c r="M362" s="25" t="s">
        <v>11</v>
      </c>
      <c r="N362" s="28"/>
      <c r="O362" s="28" t="s">
        <v>39</v>
      </c>
      <c r="P362" s="25" t="s">
        <v>20</v>
      </c>
      <c r="Q362" s="25"/>
    </row>
    <row r="363" spans="1:17" x14ac:dyDescent="0.25">
      <c r="A363" s="23">
        <f t="shared" si="20"/>
        <v>362</v>
      </c>
      <c r="B363" s="24">
        <v>43030</v>
      </c>
      <c r="C363" s="18" t="str">
        <f t="shared" si="21"/>
        <v>Sunday</v>
      </c>
      <c r="D363" s="10" t="str">
        <f t="shared" si="22"/>
        <v>Same</v>
      </c>
      <c r="E363" s="2">
        <v>57.75</v>
      </c>
      <c r="F363" s="2">
        <v>6</v>
      </c>
      <c r="G363" s="1">
        <f t="shared" si="23"/>
        <v>0.1038961038961039</v>
      </c>
      <c r="H363" s="2">
        <v>1.5</v>
      </c>
      <c r="I363" s="26">
        <v>0.73125000000000007</v>
      </c>
      <c r="J363" s="26">
        <v>0.75277777777777777</v>
      </c>
      <c r="K363" s="27">
        <f>Table3[[#This Row],[Delivery Time]]-Table3[[#This Row],[Order Time]]</f>
        <v>2.1527777777777701E-2</v>
      </c>
      <c r="L363" s="43">
        <v>31.000000000000004</v>
      </c>
      <c r="M363" s="25" t="s">
        <v>11</v>
      </c>
      <c r="N363" s="28"/>
      <c r="O363" s="28" t="s">
        <v>39</v>
      </c>
      <c r="P363" s="25" t="s">
        <v>20</v>
      </c>
      <c r="Q363" s="25"/>
    </row>
    <row r="364" spans="1:17" x14ac:dyDescent="0.25">
      <c r="A364" s="23">
        <f t="shared" si="20"/>
        <v>363</v>
      </c>
      <c r="B364" s="24">
        <v>43030</v>
      </c>
      <c r="C364" s="18" t="str">
        <f t="shared" si="21"/>
        <v>Sunday</v>
      </c>
      <c r="D364" s="10" t="str">
        <f t="shared" si="22"/>
        <v>Same</v>
      </c>
      <c r="E364" s="2">
        <v>19.7</v>
      </c>
      <c r="F364" s="2">
        <v>4</v>
      </c>
      <c r="G364" s="1">
        <f t="shared" si="23"/>
        <v>0.20304568527918782</v>
      </c>
      <c r="H364" s="2">
        <v>1.5</v>
      </c>
      <c r="I364" s="26">
        <v>0.7583333333333333</v>
      </c>
      <c r="J364" s="26">
        <v>0.79652777777777783</v>
      </c>
      <c r="K364" s="27">
        <f>Table3[[#This Row],[Delivery Time]]-Table3[[#This Row],[Order Time]]</f>
        <v>3.8194444444444531E-2</v>
      </c>
      <c r="L364" s="43">
        <v>54.999999999999993</v>
      </c>
      <c r="M364" s="25" t="s">
        <v>12</v>
      </c>
      <c r="N364" s="28"/>
      <c r="O364" s="28" t="s">
        <v>41</v>
      </c>
      <c r="P364" s="25" t="s">
        <v>20</v>
      </c>
      <c r="Q364" s="25"/>
    </row>
    <row r="365" spans="1:17" x14ac:dyDescent="0.25">
      <c r="A365" s="23">
        <f t="shared" si="20"/>
        <v>364</v>
      </c>
      <c r="B365" s="24">
        <v>43030</v>
      </c>
      <c r="C365" s="18" t="str">
        <f t="shared" si="21"/>
        <v>Sunday</v>
      </c>
      <c r="D365" s="10" t="str">
        <f t="shared" si="22"/>
        <v>Same</v>
      </c>
      <c r="E365" s="2">
        <v>41.89</v>
      </c>
      <c r="F365" s="2">
        <v>11.11</v>
      </c>
      <c r="G365" s="1">
        <f t="shared" si="23"/>
        <v>0.2652184292193841</v>
      </c>
      <c r="H365" s="2">
        <v>1.5</v>
      </c>
      <c r="I365" s="26">
        <v>0.79027777777777775</v>
      </c>
      <c r="J365" s="26">
        <v>0.81805555555555554</v>
      </c>
      <c r="K365" s="27">
        <f>Table3[[#This Row],[Delivery Time]]-Table3[[#This Row],[Order Time]]</f>
        <v>2.777777777777779E-2</v>
      </c>
      <c r="L365" s="43">
        <v>40</v>
      </c>
      <c r="M365" s="25" t="s">
        <v>11</v>
      </c>
      <c r="N365" s="28"/>
      <c r="O365" s="28" t="s">
        <v>40</v>
      </c>
      <c r="P365" s="25" t="s">
        <v>20</v>
      </c>
      <c r="Q365" s="25"/>
    </row>
    <row r="366" spans="1:17" x14ac:dyDescent="0.25">
      <c r="A366" s="23">
        <f t="shared" si="20"/>
        <v>365</v>
      </c>
      <c r="B366" s="24">
        <v>43030</v>
      </c>
      <c r="C366" s="18" t="str">
        <f t="shared" si="21"/>
        <v>Sunday</v>
      </c>
      <c r="D366" s="10" t="str">
        <f t="shared" si="22"/>
        <v>Same</v>
      </c>
      <c r="E366" s="2">
        <v>24.84</v>
      </c>
      <c r="F366" s="2">
        <v>5</v>
      </c>
      <c r="G366" s="1">
        <f t="shared" si="23"/>
        <v>0.20128824476650564</v>
      </c>
      <c r="H366" s="2">
        <v>1.5</v>
      </c>
      <c r="I366" s="26">
        <v>0.8125</v>
      </c>
      <c r="J366" s="26">
        <v>0.83750000000000002</v>
      </c>
      <c r="K366" s="27">
        <f>Table3[[#This Row],[Delivery Time]]-Table3[[#This Row],[Order Time]]</f>
        <v>2.5000000000000022E-2</v>
      </c>
      <c r="L366" s="43">
        <v>36</v>
      </c>
      <c r="M366" s="25" t="s">
        <v>12</v>
      </c>
      <c r="N366" s="28"/>
      <c r="O366" s="28" t="s">
        <v>41</v>
      </c>
      <c r="P366" s="25" t="s">
        <v>20</v>
      </c>
      <c r="Q366" s="25"/>
    </row>
    <row r="367" spans="1:17" x14ac:dyDescent="0.25">
      <c r="A367" s="23">
        <f t="shared" si="20"/>
        <v>366</v>
      </c>
      <c r="B367" s="24">
        <v>43030</v>
      </c>
      <c r="C367" s="18" t="str">
        <f t="shared" si="21"/>
        <v>Sunday</v>
      </c>
      <c r="D367" s="10" t="str">
        <f t="shared" si="22"/>
        <v>Same</v>
      </c>
      <c r="E367" s="2">
        <v>10.83</v>
      </c>
      <c r="F367" s="2">
        <v>3</v>
      </c>
      <c r="G367" s="1">
        <f t="shared" si="23"/>
        <v>0.2770083102493075</v>
      </c>
      <c r="H367" s="2">
        <v>1.5</v>
      </c>
      <c r="I367" s="26">
        <v>0.81944444444444453</v>
      </c>
      <c r="J367" s="26">
        <v>0.85</v>
      </c>
      <c r="K367" s="27">
        <f>Table3[[#This Row],[Delivery Time]]-Table3[[#This Row],[Order Time]]</f>
        <v>3.0555555555555447E-2</v>
      </c>
      <c r="L367" s="43">
        <v>44</v>
      </c>
      <c r="M367" s="25" t="s">
        <v>12</v>
      </c>
      <c r="N367" s="28"/>
      <c r="O367" s="28" t="s">
        <v>41</v>
      </c>
      <c r="P367" s="25" t="s">
        <v>20</v>
      </c>
      <c r="Q367" s="25"/>
    </row>
    <row r="368" spans="1:17" x14ac:dyDescent="0.25">
      <c r="A368" s="23">
        <f t="shared" si="20"/>
        <v>367</v>
      </c>
      <c r="B368" s="24">
        <v>43035</v>
      </c>
      <c r="C368" s="18" t="str">
        <f t="shared" si="21"/>
        <v>Friday</v>
      </c>
      <c r="D368" s="10" t="str">
        <f t="shared" si="22"/>
        <v>Different</v>
      </c>
      <c r="E368" s="2">
        <v>44.06</v>
      </c>
      <c r="F368" s="2">
        <v>4.9400000000000004</v>
      </c>
      <c r="G368" s="1">
        <f t="shared" si="23"/>
        <v>0.112119836586473</v>
      </c>
      <c r="H368" s="2">
        <v>1.5</v>
      </c>
      <c r="I368" s="26">
        <v>0.70416666666666661</v>
      </c>
      <c r="J368" s="26">
        <v>0.7284722222222223</v>
      </c>
      <c r="K368" s="27">
        <f>Table3[[#This Row],[Delivery Time]]-Table3[[#This Row],[Order Time]]</f>
        <v>2.4305555555555691E-2</v>
      </c>
      <c r="L368" s="43">
        <v>35</v>
      </c>
      <c r="M368" s="25" t="s">
        <v>0</v>
      </c>
      <c r="N368" s="28"/>
      <c r="O368" s="28" t="s">
        <v>41</v>
      </c>
      <c r="P368" s="25" t="s">
        <v>20</v>
      </c>
      <c r="Q368" s="25"/>
    </row>
    <row r="369" spans="1:17" x14ac:dyDescent="0.25">
      <c r="A369" s="23">
        <f t="shared" si="20"/>
        <v>368</v>
      </c>
      <c r="B369" s="24">
        <v>43035</v>
      </c>
      <c r="C369" s="18" t="str">
        <f t="shared" si="21"/>
        <v>Friday</v>
      </c>
      <c r="D369" s="10" t="str">
        <f t="shared" si="22"/>
        <v>Same</v>
      </c>
      <c r="E369" s="2">
        <v>26.2</v>
      </c>
      <c r="F369" s="2">
        <v>5</v>
      </c>
      <c r="G369" s="1">
        <f t="shared" si="23"/>
        <v>0.19083969465648856</v>
      </c>
      <c r="H369" s="2">
        <v>1.5</v>
      </c>
      <c r="I369" s="26">
        <v>0.70277777777777783</v>
      </c>
      <c r="J369" s="26">
        <v>0.73888888888888893</v>
      </c>
      <c r="K369" s="27">
        <f>Table3[[#This Row],[Delivery Time]]-Table3[[#This Row],[Order Time]]</f>
        <v>3.6111111111111094E-2</v>
      </c>
      <c r="L369" s="43">
        <v>52</v>
      </c>
      <c r="M369" s="25" t="s">
        <v>0</v>
      </c>
      <c r="N369" s="28" t="s">
        <v>22</v>
      </c>
      <c r="O369" s="28" t="s">
        <v>39</v>
      </c>
      <c r="P369" s="25" t="s">
        <v>20</v>
      </c>
      <c r="Q369" s="25"/>
    </row>
    <row r="370" spans="1:17" x14ac:dyDescent="0.25">
      <c r="A370" s="23">
        <f t="shared" si="20"/>
        <v>369</v>
      </c>
      <c r="B370" s="24">
        <v>43035</v>
      </c>
      <c r="C370" s="18" t="str">
        <f t="shared" si="21"/>
        <v>Friday</v>
      </c>
      <c r="D370" s="10" t="str">
        <f t="shared" si="22"/>
        <v>Same</v>
      </c>
      <c r="E370" s="2">
        <v>38.97</v>
      </c>
      <c r="F370" s="2">
        <v>6</v>
      </c>
      <c r="G370" s="1">
        <f t="shared" si="23"/>
        <v>0.15396458814472672</v>
      </c>
      <c r="H370" s="2">
        <v>1.5</v>
      </c>
      <c r="I370" s="26">
        <v>0.71180555555555547</v>
      </c>
      <c r="J370" s="26">
        <v>0.75</v>
      </c>
      <c r="K370" s="27">
        <f>Table3[[#This Row],[Delivery Time]]-Table3[[#This Row],[Order Time]]</f>
        <v>3.8194444444444531E-2</v>
      </c>
      <c r="L370" s="43">
        <v>54.999999999999993</v>
      </c>
      <c r="M370" s="25" t="s">
        <v>0</v>
      </c>
      <c r="N370" s="28"/>
      <c r="O370" s="28" t="s">
        <v>39</v>
      </c>
      <c r="P370" s="25" t="s">
        <v>20</v>
      </c>
      <c r="Q370" s="25"/>
    </row>
    <row r="371" spans="1:17" x14ac:dyDescent="0.25">
      <c r="A371" s="23">
        <f t="shared" si="20"/>
        <v>370</v>
      </c>
      <c r="B371" s="24">
        <v>43035</v>
      </c>
      <c r="C371" s="18" t="str">
        <f t="shared" si="21"/>
        <v>Friday</v>
      </c>
      <c r="D371" s="10" t="str">
        <f t="shared" si="22"/>
        <v>Same</v>
      </c>
      <c r="E371" s="2">
        <v>29.99</v>
      </c>
      <c r="F371" s="2">
        <v>3</v>
      </c>
      <c r="G371" s="1">
        <f t="shared" si="23"/>
        <v>0.10003334444814939</v>
      </c>
      <c r="H371" s="2">
        <v>1.5</v>
      </c>
      <c r="I371" s="26">
        <v>0.74791666666666667</v>
      </c>
      <c r="J371" s="26">
        <v>0.77847222222222223</v>
      </c>
      <c r="K371" s="27">
        <f>Table3[[#This Row],[Delivery Time]]-Table3[[#This Row],[Order Time]]</f>
        <v>3.0555555555555558E-2</v>
      </c>
      <c r="L371" s="43">
        <v>44</v>
      </c>
      <c r="M371" s="25" t="s">
        <v>12</v>
      </c>
      <c r="N371" s="28"/>
      <c r="O371" s="28" t="s">
        <v>41</v>
      </c>
      <c r="P371" s="25" t="s">
        <v>20</v>
      </c>
      <c r="Q371" s="25"/>
    </row>
    <row r="372" spans="1:17" x14ac:dyDescent="0.25">
      <c r="A372" s="23">
        <f t="shared" si="20"/>
        <v>371</v>
      </c>
      <c r="B372" s="24">
        <v>43035</v>
      </c>
      <c r="C372" s="18" t="str">
        <f t="shared" si="21"/>
        <v>Friday</v>
      </c>
      <c r="D372" s="10" t="str">
        <f t="shared" si="22"/>
        <v>Same</v>
      </c>
      <c r="E372" s="2">
        <v>49.69</v>
      </c>
      <c r="F372" s="2">
        <v>5</v>
      </c>
      <c r="G372" s="1">
        <f t="shared" si="23"/>
        <v>0.10062386798148522</v>
      </c>
      <c r="H372" s="2">
        <v>1.5</v>
      </c>
      <c r="I372" s="26">
        <v>0.75069444444444444</v>
      </c>
      <c r="J372" s="26">
        <v>0.78611111111111109</v>
      </c>
      <c r="K372" s="27">
        <f>Table3[[#This Row],[Delivery Time]]-Table3[[#This Row],[Order Time]]</f>
        <v>3.5416666666666652E-2</v>
      </c>
      <c r="L372" s="43">
        <v>51</v>
      </c>
      <c r="M372" s="25" t="s">
        <v>11</v>
      </c>
      <c r="N372" s="28"/>
      <c r="O372" s="28" t="s">
        <v>39</v>
      </c>
      <c r="P372" s="25" t="s">
        <v>20</v>
      </c>
      <c r="Q372" s="25"/>
    </row>
    <row r="373" spans="1:17" x14ac:dyDescent="0.25">
      <c r="A373" s="23">
        <f t="shared" si="20"/>
        <v>372</v>
      </c>
      <c r="B373" s="24">
        <v>43035</v>
      </c>
      <c r="C373" s="18" t="str">
        <f t="shared" si="21"/>
        <v>Friday</v>
      </c>
      <c r="D373" s="10" t="str">
        <f t="shared" si="22"/>
        <v>Same</v>
      </c>
      <c r="E373" s="2">
        <v>29.99</v>
      </c>
      <c r="F373" s="2">
        <v>5</v>
      </c>
      <c r="G373" s="1">
        <f t="shared" si="23"/>
        <v>0.16672224074691563</v>
      </c>
      <c r="H373" s="2">
        <v>5</v>
      </c>
      <c r="I373" s="26">
        <v>0.78819444444444453</v>
      </c>
      <c r="J373" s="26">
        <v>0.81180555555555556</v>
      </c>
      <c r="K373" s="27">
        <f>Table3[[#This Row],[Delivery Time]]-Table3[[#This Row],[Order Time]]</f>
        <v>2.3611111111111027E-2</v>
      </c>
      <c r="L373" s="43">
        <v>34</v>
      </c>
      <c r="M373" s="25" t="s">
        <v>36</v>
      </c>
      <c r="N373" s="28"/>
      <c r="O373" s="28" t="s">
        <v>39</v>
      </c>
      <c r="P373" s="25" t="s">
        <v>20</v>
      </c>
      <c r="Q373" s="25"/>
    </row>
    <row r="374" spans="1:17" x14ac:dyDescent="0.25">
      <c r="A374" s="23">
        <f t="shared" si="20"/>
        <v>373</v>
      </c>
      <c r="B374" s="24">
        <v>43035</v>
      </c>
      <c r="C374" s="18" t="str">
        <f t="shared" si="21"/>
        <v>Friday</v>
      </c>
      <c r="D374" s="10" t="str">
        <f t="shared" si="22"/>
        <v>Same</v>
      </c>
      <c r="E374" s="2">
        <v>26.25</v>
      </c>
      <c r="F374" s="2">
        <v>13.75</v>
      </c>
      <c r="G374" s="1">
        <f t="shared" si="23"/>
        <v>0.52380952380952384</v>
      </c>
      <c r="H374" s="2">
        <v>1.5</v>
      </c>
      <c r="I374" s="26">
        <v>0.83124999999999993</v>
      </c>
      <c r="J374" s="26">
        <v>0.84305555555555556</v>
      </c>
      <c r="K374" s="27">
        <f>Table3[[#This Row],[Delivery Time]]-Table3[[#This Row],[Order Time]]</f>
        <v>1.1805555555555625E-2</v>
      </c>
      <c r="L374" s="43">
        <v>17</v>
      </c>
      <c r="M374" s="25" t="s">
        <v>0</v>
      </c>
      <c r="N374" s="28"/>
      <c r="O374" s="28" t="s">
        <v>39</v>
      </c>
      <c r="P374" s="25" t="s">
        <v>20</v>
      </c>
      <c r="Q374" s="25"/>
    </row>
    <row r="375" spans="1:17" x14ac:dyDescent="0.25">
      <c r="A375" s="23">
        <f t="shared" si="20"/>
        <v>374</v>
      </c>
      <c r="B375" s="24">
        <v>43035</v>
      </c>
      <c r="C375" s="18" t="str">
        <f t="shared" si="21"/>
        <v>Friday</v>
      </c>
      <c r="D375" s="10" t="str">
        <f t="shared" si="22"/>
        <v>Same</v>
      </c>
      <c r="E375" s="2">
        <v>36.21</v>
      </c>
      <c r="F375" s="2">
        <v>8.7899999999999991</v>
      </c>
      <c r="G375" s="1">
        <f t="shared" si="23"/>
        <v>0.24275062137531067</v>
      </c>
      <c r="H375" s="2">
        <v>1.5</v>
      </c>
      <c r="I375" s="26">
        <v>0.83750000000000002</v>
      </c>
      <c r="J375" s="26">
        <v>0.86597222222222225</v>
      </c>
      <c r="K375" s="27">
        <f>Table3[[#This Row],[Delivery Time]]-Table3[[#This Row],[Order Time]]</f>
        <v>2.8472222222222232E-2</v>
      </c>
      <c r="L375" s="43">
        <v>41</v>
      </c>
      <c r="M375" s="25" t="s">
        <v>0</v>
      </c>
      <c r="N375" s="28"/>
      <c r="O375" s="28" t="s">
        <v>39</v>
      </c>
      <c r="P375" s="25" t="s">
        <v>20</v>
      </c>
      <c r="Q375" s="25"/>
    </row>
    <row r="376" spans="1:17" x14ac:dyDescent="0.25">
      <c r="A376" s="23">
        <f t="shared" si="20"/>
        <v>375</v>
      </c>
      <c r="B376" s="24">
        <v>43035</v>
      </c>
      <c r="C376" s="18" t="str">
        <f t="shared" si="21"/>
        <v>Friday</v>
      </c>
      <c r="D376" s="10" t="str">
        <f t="shared" si="22"/>
        <v>Same</v>
      </c>
      <c r="E376" s="2">
        <v>28.9</v>
      </c>
      <c r="F376" s="2">
        <v>5</v>
      </c>
      <c r="G376" s="1">
        <f t="shared" si="23"/>
        <v>0.17301038062283738</v>
      </c>
      <c r="H376" s="2">
        <v>1.5</v>
      </c>
      <c r="I376" s="26">
        <v>0.84236111111111101</v>
      </c>
      <c r="J376" s="26">
        <v>0.875</v>
      </c>
      <c r="K376" s="27">
        <f>Table3[[#This Row],[Delivery Time]]-Table3[[#This Row],[Order Time]]</f>
        <v>3.2638888888888995E-2</v>
      </c>
      <c r="L376" s="43">
        <v>47.000000000000007</v>
      </c>
      <c r="M376" s="25" t="s">
        <v>0</v>
      </c>
      <c r="N376" s="28" t="s">
        <v>26</v>
      </c>
      <c r="O376" s="28" t="s">
        <v>39</v>
      </c>
      <c r="P376" s="25" t="s">
        <v>20</v>
      </c>
      <c r="Q376" s="25"/>
    </row>
    <row r="377" spans="1:17" x14ac:dyDescent="0.25">
      <c r="A377" s="23">
        <f t="shared" si="20"/>
        <v>376</v>
      </c>
      <c r="B377" s="24">
        <v>43042</v>
      </c>
      <c r="C377" s="18" t="str">
        <f t="shared" si="21"/>
        <v>Friday</v>
      </c>
      <c r="D377" s="10" t="str">
        <f t="shared" si="22"/>
        <v>Different</v>
      </c>
      <c r="E377" s="2">
        <v>56.72</v>
      </c>
      <c r="F377" s="2">
        <v>10</v>
      </c>
      <c r="G377" s="1">
        <f t="shared" si="23"/>
        <v>0.1763046544428773</v>
      </c>
      <c r="H377" s="2">
        <v>5</v>
      </c>
      <c r="I377" s="26">
        <v>0.68472222222222223</v>
      </c>
      <c r="J377" s="26">
        <v>0.72291666666666676</v>
      </c>
      <c r="K377" s="27">
        <f>Table3[[#This Row],[Delivery Time]]-Table3[[#This Row],[Order Time]]</f>
        <v>3.8194444444444531E-2</v>
      </c>
      <c r="L377" s="43">
        <v>54.999999999999993</v>
      </c>
      <c r="M377" s="25" t="s">
        <v>36</v>
      </c>
      <c r="N377" s="28"/>
      <c r="O377" s="28" t="s">
        <v>39</v>
      </c>
      <c r="P377" s="25" t="s">
        <v>20</v>
      </c>
    </row>
    <row r="378" spans="1:17" x14ac:dyDescent="0.25">
      <c r="A378" s="23">
        <f t="shared" si="20"/>
        <v>377</v>
      </c>
      <c r="B378" s="24">
        <v>43042</v>
      </c>
      <c r="C378" s="18" t="str">
        <f t="shared" si="21"/>
        <v>Friday</v>
      </c>
      <c r="D378" s="10" t="str">
        <f t="shared" si="22"/>
        <v>Same</v>
      </c>
      <c r="E378" s="2">
        <v>19.760000000000002</v>
      </c>
      <c r="F378" s="2">
        <v>4</v>
      </c>
      <c r="G378" s="1">
        <f t="shared" si="23"/>
        <v>0.20242914979757085</v>
      </c>
      <c r="H378" s="2">
        <v>1.5</v>
      </c>
      <c r="I378" s="26">
        <v>0.7402777777777777</v>
      </c>
      <c r="J378" s="26">
        <v>0.7680555555555556</v>
      </c>
      <c r="K378" s="27">
        <f>Table3[[#This Row],[Delivery Time]]-Table3[[#This Row],[Order Time]]</f>
        <v>2.7777777777777901E-2</v>
      </c>
      <c r="L378" s="43">
        <v>40</v>
      </c>
      <c r="M378" s="25" t="s">
        <v>11</v>
      </c>
      <c r="N378" s="28"/>
      <c r="O378" s="28" t="s">
        <v>39</v>
      </c>
      <c r="P378" s="25" t="s">
        <v>20</v>
      </c>
    </row>
    <row r="379" spans="1:17" x14ac:dyDescent="0.25">
      <c r="A379" s="23">
        <f t="shared" si="20"/>
        <v>378</v>
      </c>
      <c r="B379" s="24">
        <v>43042</v>
      </c>
      <c r="C379" s="18" t="str">
        <f t="shared" si="21"/>
        <v>Friday</v>
      </c>
      <c r="D379" s="10" t="str">
        <f t="shared" si="22"/>
        <v>Same</v>
      </c>
      <c r="E379" s="2">
        <v>35.72</v>
      </c>
      <c r="F379" s="2">
        <v>7</v>
      </c>
      <c r="G379" s="1">
        <f t="shared" si="23"/>
        <v>0.19596864501679731</v>
      </c>
      <c r="H379" s="2">
        <v>1.5</v>
      </c>
      <c r="I379" s="26">
        <v>0.79166666666666663</v>
      </c>
      <c r="J379" s="26">
        <v>0.82013888888888886</v>
      </c>
      <c r="K379" s="27">
        <f>Table3[[#This Row],[Delivery Time]]-Table3[[#This Row],[Order Time]]</f>
        <v>2.8472222222222232E-2</v>
      </c>
      <c r="L379" s="43">
        <v>41</v>
      </c>
      <c r="M379" s="25" t="s">
        <v>12</v>
      </c>
      <c r="N379" s="28"/>
      <c r="O379" s="28" t="s">
        <v>39</v>
      </c>
      <c r="P379" s="25" t="s">
        <v>20</v>
      </c>
    </row>
    <row r="380" spans="1:17" x14ac:dyDescent="0.25">
      <c r="A380" s="23">
        <f t="shared" si="20"/>
        <v>379</v>
      </c>
      <c r="B380" s="24">
        <v>43042</v>
      </c>
      <c r="C380" s="18" t="str">
        <f t="shared" si="21"/>
        <v>Friday</v>
      </c>
      <c r="D380" s="10" t="str">
        <f t="shared" si="22"/>
        <v>Same</v>
      </c>
      <c r="E380" s="2">
        <v>82.05</v>
      </c>
      <c r="F380" s="2">
        <v>12</v>
      </c>
      <c r="G380" s="1">
        <f t="shared" si="23"/>
        <v>0.14625228519195613</v>
      </c>
      <c r="H380" s="2">
        <v>1.5</v>
      </c>
      <c r="I380" s="26">
        <v>0.79652777777777783</v>
      </c>
      <c r="J380" s="26">
        <v>0.83194444444444438</v>
      </c>
      <c r="K380" s="27">
        <f>Table3[[#This Row],[Delivery Time]]-Table3[[#This Row],[Order Time]]</f>
        <v>3.5416666666666541E-2</v>
      </c>
      <c r="L380" s="43">
        <v>51</v>
      </c>
      <c r="M380" s="25" t="s">
        <v>0</v>
      </c>
      <c r="N380" s="28"/>
      <c r="O380" s="28" t="s">
        <v>39</v>
      </c>
      <c r="P380" s="25" t="s">
        <v>20</v>
      </c>
    </row>
    <row r="381" spans="1:17" x14ac:dyDescent="0.25">
      <c r="A381" s="23">
        <f t="shared" si="20"/>
        <v>380</v>
      </c>
      <c r="B381" s="24">
        <v>43042</v>
      </c>
      <c r="C381" s="18" t="str">
        <f t="shared" si="21"/>
        <v>Friday</v>
      </c>
      <c r="D381" s="10" t="str">
        <f t="shared" si="22"/>
        <v>Same</v>
      </c>
      <c r="E381" s="2">
        <v>55.69</v>
      </c>
      <c r="F381" s="2">
        <v>5</v>
      </c>
      <c r="G381" s="1">
        <f t="shared" si="23"/>
        <v>8.9782725803555397E-2</v>
      </c>
      <c r="H381" s="2">
        <v>1.5</v>
      </c>
      <c r="I381" s="26">
        <v>0.79791666666666661</v>
      </c>
      <c r="J381" s="26">
        <v>0.83611111111111114</v>
      </c>
      <c r="K381" s="27">
        <f>Table3[[#This Row],[Delivery Time]]-Table3[[#This Row],[Order Time]]</f>
        <v>3.8194444444444531E-2</v>
      </c>
      <c r="L381" s="43">
        <v>54.999999999999993</v>
      </c>
      <c r="M381" s="25" t="s">
        <v>0</v>
      </c>
      <c r="N381" s="28" t="s">
        <v>26</v>
      </c>
      <c r="O381" s="28" t="s">
        <v>39</v>
      </c>
      <c r="P381" s="25" t="s">
        <v>20</v>
      </c>
    </row>
    <row r="382" spans="1:17" x14ac:dyDescent="0.25">
      <c r="A382" s="23">
        <f t="shared" si="20"/>
        <v>381</v>
      </c>
      <c r="B382" s="24">
        <v>43042</v>
      </c>
      <c r="C382" s="18" t="str">
        <f t="shared" si="21"/>
        <v>Friday</v>
      </c>
      <c r="D382" s="10" t="str">
        <f t="shared" si="22"/>
        <v>Same</v>
      </c>
      <c r="E382" s="2">
        <v>65.17</v>
      </c>
      <c r="F382" s="2">
        <v>16</v>
      </c>
      <c r="G382" s="1">
        <f t="shared" si="23"/>
        <v>0.24551173852999847</v>
      </c>
      <c r="H382" s="2">
        <v>1.5</v>
      </c>
      <c r="I382" s="26">
        <v>0.8041666666666667</v>
      </c>
      <c r="J382" s="26">
        <v>0.84444444444444444</v>
      </c>
      <c r="K382" s="27">
        <f>Table3[[#This Row],[Delivery Time]]-Table3[[#This Row],[Order Time]]</f>
        <v>4.0277777777777746E-2</v>
      </c>
      <c r="L382" s="43">
        <v>58.000000000000007</v>
      </c>
      <c r="M382" s="25" t="s">
        <v>0</v>
      </c>
      <c r="N382" s="28" t="s">
        <v>22</v>
      </c>
      <c r="O382" s="28" t="s">
        <v>39</v>
      </c>
      <c r="P382" s="25" t="s">
        <v>20</v>
      </c>
    </row>
    <row r="383" spans="1:17" x14ac:dyDescent="0.25">
      <c r="A383" s="23">
        <f t="shared" si="20"/>
        <v>382</v>
      </c>
      <c r="B383" s="24">
        <v>43042</v>
      </c>
      <c r="C383" s="18" t="str">
        <f t="shared" si="21"/>
        <v>Friday</v>
      </c>
      <c r="D383" s="10" t="str">
        <f t="shared" si="22"/>
        <v>Same</v>
      </c>
      <c r="E383" s="2">
        <v>111.61</v>
      </c>
      <c r="F383" s="2">
        <v>15</v>
      </c>
      <c r="G383" s="1">
        <f t="shared" si="23"/>
        <v>0.13439655944807813</v>
      </c>
      <c r="H383" s="2">
        <v>1.5</v>
      </c>
      <c r="I383" s="26">
        <v>0.84305555555555556</v>
      </c>
      <c r="J383" s="26">
        <v>0.87083333333333324</v>
      </c>
      <c r="K383" s="27">
        <f>Table3[[#This Row],[Delivery Time]]-Table3[[#This Row],[Order Time]]</f>
        <v>2.7777777777777679E-2</v>
      </c>
      <c r="L383" s="43">
        <v>40</v>
      </c>
      <c r="M383" s="25" t="s">
        <v>11</v>
      </c>
      <c r="N383" s="28"/>
      <c r="O383" s="28" t="s">
        <v>42</v>
      </c>
      <c r="P383" s="25" t="s">
        <v>20</v>
      </c>
    </row>
    <row r="384" spans="1:17" x14ac:dyDescent="0.25">
      <c r="A384" s="23">
        <f t="shared" si="20"/>
        <v>383</v>
      </c>
      <c r="B384" s="24">
        <v>43042</v>
      </c>
      <c r="C384" s="18" t="str">
        <f t="shared" si="21"/>
        <v>Friday</v>
      </c>
      <c r="D384" s="10" t="str">
        <f t="shared" si="22"/>
        <v>Same</v>
      </c>
      <c r="E384" s="2">
        <v>97.8</v>
      </c>
      <c r="F384" s="2">
        <v>15</v>
      </c>
      <c r="G384" s="1">
        <f t="shared" si="23"/>
        <v>0.15337423312883436</v>
      </c>
      <c r="H384" s="2">
        <v>1.5</v>
      </c>
      <c r="I384" s="26">
        <v>0.84027777777777779</v>
      </c>
      <c r="J384" s="26">
        <v>0.88124999999999998</v>
      </c>
      <c r="K384" s="27">
        <f>Table3[[#This Row],[Delivery Time]]-Table3[[#This Row],[Order Time]]</f>
        <v>4.0972222222222188E-2</v>
      </c>
      <c r="L384" s="43">
        <v>59</v>
      </c>
      <c r="M384" s="25" t="s">
        <v>11</v>
      </c>
      <c r="N384" s="28"/>
      <c r="O384" s="28" t="s">
        <v>39</v>
      </c>
      <c r="P384" s="25" t="s">
        <v>20</v>
      </c>
    </row>
    <row r="385" spans="1:16" x14ac:dyDescent="0.25">
      <c r="A385" s="23">
        <f t="shared" si="20"/>
        <v>384</v>
      </c>
      <c r="B385" s="24">
        <v>43042</v>
      </c>
      <c r="C385" s="18" t="str">
        <f t="shared" si="21"/>
        <v>Friday</v>
      </c>
      <c r="D385" s="10" t="str">
        <f t="shared" si="22"/>
        <v>Same</v>
      </c>
      <c r="E385" s="2">
        <v>22.41</v>
      </c>
      <c r="F385" s="2">
        <v>5</v>
      </c>
      <c r="G385" s="1">
        <f t="shared" si="23"/>
        <v>0.22311468094600626</v>
      </c>
      <c r="H385" s="2">
        <v>1.5</v>
      </c>
      <c r="I385" s="26">
        <v>0.85138888888888886</v>
      </c>
      <c r="J385" s="26">
        <v>0.88611111111111107</v>
      </c>
      <c r="K385" s="27">
        <f>Table3[[#This Row],[Delivery Time]]-Table3[[#This Row],[Order Time]]</f>
        <v>3.472222222222221E-2</v>
      </c>
      <c r="L385" s="43">
        <v>50</v>
      </c>
      <c r="M385" s="25" t="s">
        <v>11</v>
      </c>
      <c r="N385" s="28"/>
      <c r="O385" s="28" t="s">
        <v>39</v>
      </c>
      <c r="P385" s="25" t="s">
        <v>20</v>
      </c>
    </row>
    <row r="386" spans="1:16" x14ac:dyDescent="0.25">
      <c r="A386" s="23">
        <f t="shared" si="20"/>
        <v>385</v>
      </c>
      <c r="B386" s="24">
        <v>43043</v>
      </c>
      <c r="C386" s="18" t="str">
        <f t="shared" si="21"/>
        <v>Saturday</v>
      </c>
      <c r="D386" s="10" t="str">
        <f t="shared" si="22"/>
        <v>Different</v>
      </c>
      <c r="E386" s="2">
        <v>60.62</v>
      </c>
      <c r="F386" s="2">
        <v>10</v>
      </c>
      <c r="G386" s="1">
        <f t="shared" si="23"/>
        <v>0.16496205872649292</v>
      </c>
      <c r="H386" s="2">
        <v>1.5</v>
      </c>
      <c r="I386" s="26">
        <v>0.73541666666666661</v>
      </c>
      <c r="J386" s="26">
        <v>0.75416666666666676</v>
      </c>
      <c r="K386" s="27">
        <f>Table3[[#This Row],[Delivery Time]]-Table3[[#This Row],[Order Time]]</f>
        <v>1.8750000000000155E-2</v>
      </c>
      <c r="L386" s="43">
        <v>26.999999999999996</v>
      </c>
      <c r="M386" s="25" t="s">
        <v>0</v>
      </c>
      <c r="N386" s="28"/>
      <c r="O386" s="28" t="s">
        <v>40</v>
      </c>
      <c r="P386" s="25" t="s">
        <v>20</v>
      </c>
    </row>
    <row r="387" spans="1:16" x14ac:dyDescent="0.25">
      <c r="A387" s="23">
        <f t="shared" si="20"/>
        <v>386</v>
      </c>
      <c r="B387" s="24">
        <v>43043</v>
      </c>
      <c r="C387" s="18" t="str">
        <f t="shared" si="21"/>
        <v>Saturday</v>
      </c>
      <c r="D387" s="10" t="str">
        <f t="shared" si="22"/>
        <v>Same</v>
      </c>
      <c r="E387" s="2">
        <v>23.76</v>
      </c>
      <c r="F387" s="2">
        <v>3</v>
      </c>
      <c r="G387" s="1">
        <f t="shared" si="23"/>
        <v>0.12626262626262624</v>
      </c>
      <c r="H387" s="2">
        <v>1.5</v>
      </c>
      <c r="I387" s="26">
        <v>0.73819444444444438</v>
      </c>
      <c r="J387" s="26">
        <v>0.76597222222222217</v>
      </c>
      <c r="K387" s="27">
        <f>Table3[[#This Row],[Delivery Time]]-Table3[[#This Row],[Order Time]]</f>
        <v>2.777777777777779E-2</v>
      </c>
      <c r="L387" s="43">
        <v>40</v>
      </c>
      <c r="M387" s="25" t="s">
        <v>0</v>
      </c>
      <c r="N387" s="28"/>
      <c r="O387" s="28" t="s">
        <v>41</v>
      </c>
      <c r="P387" s="25" t="s">
        <v>20</v>
      </c>
    </row>
    <row r="388" spans="1:16" x14ac:dyDescent="0.25">
      <c r="A388" s="23">
        <f t="shared" si="20"/>
        <v>387</v>
      </c>
      <c r="B388" s="24">
        <v>43043</v>
      </c>
      <c r="C388" s="18" t="str">
        <f t="shared" si="21"/>
        <v>Saturday</v>
      </c>
      <c r="D388" s="10" t="str">
        <f t="shared" si="22"/>
        <v>Same</v>
      </c>
      <c r="E388" s="2">
        <v>26.74</v>
      </c>
      <c r="F388" s="2">
        <v>4</v>
      </c>
      <c r="G388" s="1">
        <f t="shared" si="23"/>
        <v>0.14958863126402394</v>
      </c>
      <c r="H388" s="2">
        <v>1.5</v>
      </c>
      <c r="I388" s="26">
        <v>0.78402777777777777</v>
      </c>
      <c r="J388" s="26">
        <v>0.81111111111111101</v>
      </c>
      <c r="K388" s="27">
        <f>Table3[[#This Row],[Delivery Time]]-Table3[[#This Row],[Order Time]]</f>
        <v>2.7083333333333237E-2</v>
      </c>
      <c r="L388" s="43">
        <v>39</v>
      </c>
      <c r="M388" s="25" t="s">
        <v>0</v>
      </c>
      <c r="N388" s="28"/>
      <c r="O388" s="28" t="s">
        <v>39</v>
      </c>
      <c r="P388" s="25" t="s">
        <v>20</v>
      </c>
    </row>
    <row r="389" spans="1:16" x14ac:dyDescent="0.25">
      <c r="A389" s="23">
        <f t="shared" si="20"/>
        <v>388</v>
      </c>
      <c r="B389" s="24">
        <v>43043</v>
      </c>
      <c r="C389" s="18" t="str">
        <f t="shared" si="21"/>
        <v>Saturday</v>
      </c>
      <c r="D389" s="10" t="str">
        <f t="shared" si="22"/>
        <v>Same</v>
      </c>
      <c r="E389" s="2">
        <v>24.3</v>
      </c>
      <c r="F389" s="2">
        <v>4</v>
      </c>
      <c r="G389" s="1">
        <f t="shared" si="23"/>
        <v>0.16460905349794239</v>
      </c>
      <c r="H389" s="2">
        <v>1.5</v>
      </c>
      <c r="I389" s="26">
        <v>0.78125</v>
      </c>
      <c r="J389" s="26">
        <v>0.81805555555555554</v>
      </c>
      <c r="K389" s="27">
        <f>Table3[[#This Row],[Delivery Time]]-Table3[[#This Row],[Order Time]]</f>
        <v>3.6805555555555536E-2</v>
      </c>
      <c r="L389" s="43">
        <v>53</v>
      </c>
      <c r="M389" s="25" t="s">
        <v>0</v>
      </c>
      <c r="N389" s="28"/>
      <c r="O389" s="28" t="s">
        <v>39</v>
      </c>
      <c r="P389" s="25" t="s">
        <v>20</v>
      </c>
    </row>
    <row r="390" spans="1:16" x14ac:dyDescent="0.25">
      <c r="A390" s="23">
        <f t="shared" ref="A390:A453" si="24">ROW(A389)</f>
        <v>389</v>
      </c>
      <c r="B390" s="24">
        <v>43043</v>
      </c>
      <c r="C390" s="18" t="str">
        <f t="shared" ref="C390:C453" si="25">TEXT(B390,"dddd")</f>
        <v>Saturday</v>
      </c>
      <c r="D390" s="10" t="str">
        <f t="shared" ref="D390:D453" si="26">IF(B389=B390, "Same", "Different")</f>
        <v>Same</v>
      </c>
      <c r="E390" s="2">
        <v>51.58</v>
      </c>
      <c r="F390" s="2">
        <v>4</v>
      </c>
      <c r="G390" s="1">
        <f t="shared" ref="G390:G453" si="27">F390/E390</f>
        <v>7.754943776657619E-2</v>
      </c>
      <c r="H390" s="2">
        <v>1.5</v>
      </c>
      <c r="I390" s="26">
        <v>0.7895833333333333</v>
      </c>
      <c r="J390" s="26">
        <v>0.82152777777777775</v>
      </c>
      <c r="K390" s="27">
        <f>Table3[[#This Row],[Delivery Time]]-Table3[[#This Row],[Order Time]]</f>
        <v>3.1944444444444442E-2</v>
      </c>
      <c r="L390" s="43">
        <v>46.000000000000007</v>
      </c>
      <c r="M390" s="25" t="s">
        <v>0</v>
      </c>
      <c r="N390" s="28"/>
      <c r="O390" s="28" t="s">
        <v>39</v>
      </c>
      <c r="P390" s="25" t="s">
        <v>20</v>
      </c>
    </row>
    <row r="391" spans="1:16" x14ac:dyDescent="0.25">
      <c r="A391" s="23">
        <f t="shared" si="24"/>
        <v>390</v>
      </c>
      <c r="B391" s="24">
        <v>43043</v>
      </c>
      <c r="C391" s="18" t="str">
        <f t="shared" si="25"/>
        <v>Saturday</v>
      </c>
      <c r="D391" s="10" t="str">
        <f t="shared" si="26"/>
        <v>Same</v>
      </c>
      <c r="E391" s="2">
        <v>54.67</v>
      </c>
      <c r="F391" s="2">
        <v>10.33</v>
      </c>
      <c r="G391" s="1">
        <f t="shared" si="27"/>
        <v>0.18895189317724528</v>
      </c>
      <c r="H391" s="2">
        <v>5</v>
      </c>
      <c r="I391" s="26">
        <v>0.78402777777777777</v>
      </c>
      <c r="J391" s="26">
        <v>0.83611111111111114</v>
      </c>
      <c r="K391" s="27">
        <f>Table3[[#This Row],[Delivery Time]]-Table3[[#This Row],[Order Time]]</f>
        <v>5.208333333333337E-2</v>
      </c>
      <c r="L391" s="43">
        <v>75</v>
      </c>
      <c r="M391" s="25" t="s">
        <v>27</v>
      </c>
      <c r="N391" s="28"/>
      <c r="O391" s="28" t="s">
        <v>39</v>
      </c>
      <c r="P391" s="25" t="s">
        <v>20</v>
      </c>
    </row>
    <row r="392" spans="1:16" x14ac:dyDescent="0.25">
      <c r="A392" s="23">
        <f t="shared" si="24"/>
        <v>391</v>
      </c>
      <c r="B392" s="24">
        <v>43044</v>
      </c>
      <c r="C392" s="18" t="str">
        <f t="shared" si="25"/>
        <v>Sunday</v>
      </c>
      <c r="D392" s="10" t="str">
        <f t="shared" si="26"/>
        <v>Different</v>
      </c>
      <c r="E392" s="2">
        <v>50.77</v>
      </c>
      <c r="F392" s="2">
        <v>8</v>
      </c>
      <c r="G392" s="1">
        <f t="shared" si="27"/>
        <v>0.15757337010045303</v>
      </c>
      <c r="H392" s="2">
        <v>1.5</v>
      </c>
      <c r="I392" s="26">
        <v>0.69444444444444453</v>
      </c>
      <c r="J392" s="26">
        <v>0.72152777777777777</v>
      </c>
      <c r="K392" s="27">
        <f>Table3[[#This Row],[Delivery Time]]-Table3[[#This Row],[Order Time]]</f>
        <v>2.7083333333333237E-2</v>
      </c>
      <c r="L392" s="43">
        <v>39</v>
      </c>
      <c r="M392" s="25" t="s">
        <v>0</v>
      </c>
      <c r="N392" s="28" t="s">
        <v>22</v>
      </c>
      <c r="O392" s="28" t="s">
        <v>39</v>
      </c>
      <c r="P392" s="25" t="s">
        <v>20</v>
      </c>
    </row>
    <row r="393" spans="1:16" x14ac:dyDescent="0.25">
      <c r="A393" s="23">
        <f t="shared" si="24"/>
        <v>392</v>
      </c>
      <c r="B393" s="24">
        <v>43044</v>
      </c>
      <c r="C393" s="18" t="str">
        <f t="shared" si="25"/>
        <v>Sunday</v>
      </c>
      <c r="D393" s="10" t="str">
        <f t="shared" si="26"/>
        <v>Same</v>
      </c>
      <c r="E393" s="2">
        <v>33.22</v>
      </c>
      <c r="F393" s="2">
        <v>11</v>
      </c>
      <c r="G393" s="1">
        <f t="shared" si="27"/>
        <v>0.33112582781456956</v>
      </c>
      <c r="H393" s="2">
        <v>1.5</v>
      </c>
      <c r="I393" s="26">
        <v>0.69791666666666663</v>
      </c>
      <c r="J393" s="26">
        <v>0.73055555555555562</v>
      </c>
      <c r="K393" s="27">
        <f>Table3[[#This Row],[Delivery Time]]-Table3[[#This Row],[Order Time]]</f>
        <v>3.2638888888888995E-2</v>
      </c>
      <c r="L393" s="43">
        <v>47.000000000000007</v>
      </c>
      <c r="M393" s="25" t="s">
        <v>0</v>
      </c>
      <c r="N393" s="28"/>
      <c r="O393" s="28" t="s">
        <v>39</v>
      </c>
      <c r="P393" s="25" t="s">
        <v>20</v>
      </c>
    </row>
    <row r="394" spans="1:16" x14ac:dyDescent="0.25">
      <c r="A394" s="23">
        <f t="shared" si="24"/>
        <v>393</v>
      </c>
      <c r="B394" s="24">
        <v>43044</v>
      </c>
      <c r="C394" s="18" t="str">
        <f t="shared" si="25"/>
        <v>Sunday</v>
      </c>
      <c r="D394" s="10" t="str">
        <f t="shared" si="26"/>
        <v>Same</v>
      </c>
      <c r="E394" s="2">
        <v>40.590000000000003</v>
      </c>
      <c r="F394" s="2">
        <v>7</v>
      </c>
      <c r="G394" s="1">
        <f t="shared" si="27"/>
        <v>0.17245627001724562</v>
      </c>
      <c r="H394" s="2">
        <v>5</v>
      </c>
      <c r="I394" s="26">
        <v>0.69652777777777775</v>
      </c>
      <c r="J394" s="26">
        <v>0.73819444444444438</v>
      </c>
      <c r="K394" s="27">
        <f>Table3[[#This Row],[Delivery Time]]-Table3[[#This Row],[Order Time]]</f>
        <v>4.166666666666663E-2</v>
      </c>
      <c r="L394" s="43">
        <v>60</v>
      </c>
      <c r="M394" s="25" t="s">
        <v>0</v>
      </c>
      <c r="N394" s="28"/>
      <c r="O394" s="28" t="s">
        <v>39</v>
      </c>
      <c r="P394" s="25" t="s">
        <v>20</v>
      </c>
    </row>
    <row r="395" spans="1:16" x14ac:dyDescent="0.25">
      <c r="A395" s="23">
        <f t="shared" si="24"/>
        <v>394</v>
      </c>
      <c r="B395" s="24">
        <v>43044</v>
      </c>
      <c r="C395" s="18" t="str">
        <f t="shared" si="25"/>
        <v>Sunday</v>
      </c>
      <c r="D395" s="10" t="str">
        <f t="shared" si="26"/>
        <v>Same</v>
      </c>
      <c r="E395" s="2">
        <v>35.18</v>
      </c>
      <c r="F395" s="2">
        <v>3</v>
      </c>
      <c r="G395" s="1">
        <f t="shared" si="27"/>
        <v>8.5275724843661166E-2</v>
      </c>
      <c r="H395" s="2">
        <v>1.5</v>
      </c>
      <c r="I395" s="26">
        <v>0.75347222222222221</v>
      </c>
      <c r="J395" s="26">
        <v>0.78333333333333333</v>
      </c>
      <c r="K395" s="27">
        <f>Table3[[#This Row],[Delivery Time]]-Table3[[#This Row],[Order Time]]</f>
        <v>2.9861111111111116E-2</v>
      </c>
      <c r="L395" s="43">
        <v>43</v>
      </c>
      <c r="M395" s="25" t="s">
        <v>0</v>
      </c>
      <c r="N395" s="28"/>
      <c r="O395" s="28" t="s">
        <v>39</v>
      </c>
      <c r="P395" s="25" t="s">
        <v>20</v>
      </c>
    </row>
    <row r="396" spans="1:16" x14ac:dyDescent="0.25">
      <c r="A396" s="23">
        <f t="shared" si="24"/>
        <v>395</v>
      </c>
      <c r="B396" s="24">
        <v>43044</v>
      </c>
      <c r="C396" s="18" t="str">
        <f t="shared" si="25"/>
        <v>Sunday</v>
      </c>
      <c r="D396" s="10" t="str">
        <f t="shared" si="26"/>
        <v>Same</v>
      </c>
      <c r="E396" s="2">
        <v>17.86</v>
      </c>
      <c r="F396" s="2">
        <v>3</v>
      </c>
      <c r="G396" s="1">
        <f t="shared" si="27"/>
        <v>0.16797312430011199</v>
      </c>
      <c r="H396" s="2">
        <v>5</v>
      </c>
      <c r="I396" s="26">
        <v>0.7680555555555556</v>
      </c>
      <c r="J396" s="26">
        <v>0.7909722222222223</v>
      </c>
      <c r="K396" s="27">
        <f>Table3[[#This Row],[Delivery Time]]-Table3[[#This Row],[Order Time]]</f>
        <v>2.2916666666666696E-2</v>
      </c>
      <c r="L396" s="43">
        <v>33</v>
      </c>
      <c r="M396" s="25" t="s">
        <v>0</v>
      </c>
      <c r="N396" s="28"/>
      <c r="O396" s="28" t="s">
        <v>39</v>
      </c>
      <c r="P396" s="25" t="s">
        <v>20</v>
      </c>
    </row>
    <row r="397" spans="1:16" x14ac:dyDescent="0.25">
      <c r="A397" s="23">
        <f t="shared" si="24"/>
        <v>396</v>
      </c>
      <c r="B397" s="24">
        <v>43044</v>
      </c>
      <c r="C397" s="18" t="str">
        <f t="shared" si="25"/>
        <v>Sunday</v>
      </c>
      <c r="D397" s="10" t="str">
        <f t="shared" si="26"/>
        <v>Same</v>
      </c>
      <c r="E397" s="2">
        <v>54.02</v>
      </c>
      <c r="F397" s="2">
        <v>20</v>
      </c>
      <c r="G397" s="1">
        <f t="shared" si="27"/>
        <v>0.37023324694557569</v>
      </c>
      <c r="H397" s="2">
        <v>5</v>
      </c>
      <c r="I397" s="26">
        <v>0.7631944444444444</v>
      </c>
      <c r="J397" s="26">
        <v>0.8027777777777777</v>
      </c>
      <c r="K397" s="27">
        <f>Table3[[#This Row],[Delivery Time]]-Table3[[#This Row],[Order Time]]</f>
        <v>3.9583333333333304E-2</v>
      </c>
      <c r="L397" s="43">
        <v>57</v>
      </c>
      <c r="M397" s="25" t="s">
        <v>0</v>
      </c>
      <c r="N397" s="28"/>
      <c r="O397" s="28" t="s">
        <v>39</v>
      </c>
      <c r="P397" s="25" t="s">
        <v>20</v>
      </c>
    </row>
    <row r="398" spans="1:16" x14ac:dyDescent="0.25">
      <c r="A398" s="23">
        <f t="shared" si="24"/>
        <v>397</v>
      </c>
      <c r="B398" s="24">
        <v>43044</v>
      </c>
      <c r="C398" s="18" t="str">
        <f t="shared" si="25"/>
        <v>Sunday</v>
      </c>
      <c r="D398" s="10" t="str">
        <f t="shared" si="26"/>
        <v>Same</v>
      </c>
      <c r="E398" s="2">
        <v>35.67</v>
      </c>
      <c r="F398" s="2">
        <v>4.33</v>
      </c>
      <c r="G398" s="1">
        <f t="shared" si="27"/>
        <v>0.12139052425007009</v>
      </c>
      <c r="H398" s="2">
        <v>1.5</v>
      </c>
      <c r="I398" s="26">
        <v>0.81597222222222221</v>
      </c>
      <c r="J398" s="26">
        <v>0.82916666666666661</v>
      </c>
      <c r="K398" s="27">
        <f>Table3[[#This Row],[Delivery Time]]-Table3[[#This Row],[Order Time]]</f>
        <v>1.3194444444444398E-2</v>
      </c>
      <c r="L398" s="43">
        <v>19</v>
      </c>
      <c r="M398" s="25" t="s">
        <v>11</v>
      </c>
      <c r="N398" s="28"/>
      <c r="O398" s="28" t="s">
        <v>39</v>
      </c>
      <c r="P398" s="25" t="s">
        <v>20</v>
      </c>
    </row>
    <row r="399" spans="1:16" x14ac:dyDescent="0.25">
      <c r="A399" s="23">
        <f t="shared" si="24"/>
        <v>398</v>
      </c>
      <c r="B399" s="24">
        <v>43044</v>
      </c>
      <c r="C399" s="18" t="str">
        <f t="shared" si="25"/>
        <v>Sunday</v>
      </c>
      <c r="D399" s="10" t="str">
        <f t="shared" si="26"/>
        <v>Same</v>
      </c>
      <c r="E399" s="2">
        <v>29.71</v>
      </c>
      <c r="F399" s="2">
        <v>5.29</v>
      </c>
      <c r="G399" s="1">
        <f t="shared" si="27"/>
        <v>0.17805452709525413</v>
      </c>
      <c r="H399" s="2">
        <v>1.5</v>
      </c>
      <c r="I399" s="26">
        <v>0.81111111111111101</v>
      </c>
      <c r="J399" s="26">
        <v>0.83680555555555547</v>
      </c>
      <c r="K399" s="27">
        <f>Table3[[#This Row],[Delivery Time]]-Table3[[#This Row],[Order Time]]</f>
        <v>2.5694444444444464E-2</v>
      </c>
      <c r="L399" s="43">
        <v>37</v>
      </c>
      <c r="M399" s="25" t="s">
        <v>0</v>
      </c>
      <c r="N399" s="28"/>
      <c r="O399" s="28" t="s">
        <v>39</v>
      </c>
      <c r="P399" s="25" t="s">
        <v>20</v>
      </c>
    </row>
    <row r="400" spans="1:16" x14ac:dyDescent="0.25">
      <c r="A400" s="23">
        <f t="shared" si="24"/>
        <v>399</v>
      </c>
      <c r="B400" s="24">
        <v>43044</v>
      </c>
      <c r="C400" s="18" t="str">
        <f t="shared" si="25"/>
        <v>Sunday</v>
      </c>
      <c r="D400" s="10" t="str">
        <f t="shared" si="26"/>
        <v>Same</v>
      </c>
      <c r="E400" s="2">
        <v>51.91</v>
      </c>
      <c r="F400" s="2">
        <v>10</v>
      </c>
      <c r="G400" s="1">
        <f t="shared" si="27"/>
        <v>0.19264110961279138</v>
      </c>
      <c r="H400" s="2">
        <v>1.5</v>
      </c>
      <c r="I400" s="26">
        <v>0.8125</v>
      </c>
      <c r="J400" s="26">
        <v>0.84375</v>
      </c>
      <c r="K400" s="27">
        <f>Table3[[#This Row],[Delivery Time]]-Table3[[#This Row],[Order Time]]</f>
        <v>3.125E-2</v>
      </c>
      <c r="L400" s="43">
        <v>45</v>
      </c>
      <c r="M400" s="25" t="s">
        <v>0</v>
      </c>
      <c r="N400" s="28"/>
      <c r="O400" s="28" t="s">
        <v>39</v>
      </c>
      <c r="P400" s="25" t="s">
        <v>20</v>
      </c>
    </row>
    <row r="401" spans="1:16" x14ac:dyDescent="0.25">
      <c r="A401" s="23">
        <f t="shared" si="24"/>
        <v>400</v>
      </c>
      <c r="B401" s="24">
        <v>43049</v>
      </c>
      <c r="C401" s="18" t="str">
        <f t="shared" si="25"/>
        <v>Friday</v>
      </c>
      <c r="D401" s="10" t="str">
        <f t="shared" si="26"/>
        <v>Different</v>
      </c>
      <c r="E401" s="2">
        <v>75.989999999999995</v>
      </c>
      <c r="F401" s="2">
        <v>14.01</v>
      </c>
      <c r="G401" s="1">
        <f t="shared" si="27"/>
        <v>0.18436636399526254</v>
      </c>
      <c r="H401" s="2">
        <v>1.5</v>
      </c>
      <c r="I401" s="26">
        <v>0.72986111111111107</v>
      </c>
      <c r="J401" s="26">
        <v>0.74791666666666667</v>
      </c>
      <c r="K401" s="27">
        <f>Table3[[#This Row],[Delivery Time]]-Table3[[#This Row],[Order Time]]</f>
        <v>1.8055555555555602E-2</v>
      </c>
      <c r="L401" s="43">
        <v>26</v>
      </c>
      <c r="M401" s="25" t="s">
        <v>11</v>
      </c>
      <c r="N401" s="28"/>
      <c r="O401" s="28" t="s">
        <v>39</v>
      </c>
      <c r="P401" s="25" t="s">
        <v>20</v>
      </c>
    </row>
    <row r="402" spans="1:16" x14ac:dyDescent="0.25">
      <c r="A402" s="23">
        <f t="shared" si="24"/>
        <v>401</v>
      </c>
      <c r="B402" s="24">
        <v>43049</v>
      </c>
      <c r="C402" s="18" t="str">
        <f t="shared" si="25"/>
        <v>Friday</v>
      </c>
      <c r="D402" s="10" t="str">
        <f t="shared" si="26"/>
        <v>Same</v>
      </c>
      <c r="E402" s="2">
        <v>15.16</v>
      </c>
      <c r="F402" s="2">
        <v>3</v>
      </c>
      <c r="G402" s="1">
        <f t="shared" si="27"/>
        <v>0.19788918205804748</v>
      </c>
      <c r="H402" s="2">
        <v>1.5</v>
      </c>
      <c r="I402" s="26">
        <v>0.72986111111111107</v>
      </c>
      <c r="J402" s="26">
        <v>0.75277777777777777</v>
      </c>
      <c r="K402" s="27">
        <f>Table3[[#This Row],[Delivery Time]]-Table3[[#This Row],[Order Time]]</f>
        <v>2.2916666666666696E-2</v>
      </c>
      <c r="L402" s="43">
        <v>33</v>
      </c>
      <c r="M402" s="25" t="s">
        <v>11</v>
      </c>
      <c r="N402" s="28"/>
      <c r="O402" s="28" t="s">
        <v>39</v>
      </c>
      <c r="P402" s="25" t="s">
        <v>20</v>
      </c>
    </row>
    <row r="403" spans="1:16" x14ac:dyDescent="0.25">
      <c r="A403" s="23">
        <f t="shared" si="24"/>
        <v>402</v>
      </c>
      <c r="B403" s="24">
        <v>43049</v>
      </c>
      <c r="C403" s="18" t="str">
        <f t="shared" si="25"/>
        <v>Friday</v>
      </c>
      <c r="D403" s="10" t="str">
        <f t="shared" si="26"/>
        <v>Same</v>
      </c>
      <c r="E403" s="2">
        <v>27.55</v>
      </c>
      <c r="F403" s="2">
        <v>17.45</v>
      </c>
      <c r="G403" s="1">
        <f t="shared" si="27"/>
        <v>0.6333938294010889</v>
      </c>
      <c r="H403" s="2">
        <v>5</v>
      </c>
      <c r="I403" s="26">
        <v>0.76666666666666661</v>
      </c>
      <c r="J403" s="26">
        <v>0.78888888888888886</v>
      </c>
      <c r="K403" s="27">
        <f>Table3[[#This Row],[Delivery Time]]-Table3[[#This Row],[Order Time]]</f>
        <v>2.2222222222222254E-2</v>
      </c>
      <c r="L403" s="43">
        <v>32</v>
      </c>
      <c r="M403" s="25" t="s">
        <v>0</v>
      </c>
      <c r="N403" s="28"/>
      <c r="O403" s="28" t="s">
        <v>39</v>
      </c>
      <c r="P403" s="25" t="s">
        <v>20</v>
      </c>
    </row>
    <row r="404" spans="1:16" x14ac:dyDescent="0.25">
      <c r="A404" s="23">
        <f t="shared" si="24"/>
        <v>403</v>
      </c>
      <c r="B404" s="24">
        <v>43049</v>
      </c>
      <c r="C404" s="18" t="str">
        <f t="shared" si="25"/>
        <v>Friday</v>
      </c>
      <c r="D404" s="10" t="str">
        <f t="shared" si="26"/>
        <v>Same</v>
      </c>
      <c r="E404" s="2">
        <v>57.21</v>
      </c>
      <c r="F404" s="2">
        <v>10</v>
      </c>
      <c r="G404" s="1">
        <f t="shared" si="27"/>
        <v>0.17479461632581716</v>
      </c>
      <c r="H404" s="2">
        <v>1.5</v>
      </c>
      <c r="I404" s="26">
        <v>0.8125</v>
      </c>
      <c r="J404" s="26">
        <v>0.8125</v>
      </c>
      <c r="K404" s="27">
        <f>Table3[[#This Row],[Delivery Time]]-Table3[[#This Row],[Order Time]]</f>
        <v>0</v>
      </c>
      <c r="L404" s="43">
        <v>0</v>
      </c>
      <c r="M404" s="25" t="s">
        <v>11</v>
      </c>
      <c r="N404" s="28"/>
      <c r="O404" s="28" t="s">
        <v>39</v>
      </c>
      <c r="P404" s="25" t="s">
        <v>16</v>
      </c>
    </row>
    <row r="405" spans="1:16" x14ac:dyDescent="0.25">
      <c r="A405" s="23">
        <f t="shared" si="24"/>
        <v>404</v>
      </c>
      <c r="B405" s="24">
        <v>43049</v>
      </c>
      <c r="C405" s="18" t="str">
        <f t="shared" si="25"/>
        <v>Friday</v>
      </c>
      <c r="D405" s="10" t="str">
        <f t="shared" si="26"/>
        <v>Same</v>
      </c>
      <c r="E405" s="2">
        <v>45.68</v>
      </c>
      <c r="F405" s="2">
        <v>10</v>
      </c>
      <c r="G405" s="1">
        <f t="shared" si="27"/>
        <v>0.21891418563922943</v>
      </c>
      <c r="H405" s="2">
        <v>1.5</v>
      </c>
      <c r="I405" s="26">
        <v>0.85416666666666663</v>
      </c>
      <c r="J405" s="26">
        <v>0.87291666666666667</v>
      </c>
      <c r="K405" s="27">
        <f>Table3[[#This Row],[Delivery Time]]-Table3[[#This Row],[Order Time]]</f>
        <v>1.8750000000000044E-2</v>
      </c>
      <c r="L405" s="43">
        <v>26.999999999999996</v>
      </c>
      <c r="M405" s="25" t="s">
        <v>0</v>
      </c>
      <c r="N405" s="28" t="s">
        <v>22</v>
      </c>
      <c r="O405" s="28" t="s">
        <v>39</v>
      </c>
      <c r="P405" s="25" t="s">
        <v>20</v>
      </c>
    </row>
    <row r="406" spans="1:16" x14ac:dyDescent="0.25">
      <c r="A406" s="23">
        <f t="shared" si="24"/>
        <v>405</v>
      </c>
      <c r="B406" s="24">
        <v>43050</v>
      </c>
      <c r="C406" s="18" t="str">
        <f t="shared" si="25"/>
        <v>Saturday</v>
      </c>
      <c r="D406" s="10" t="str">
        <f t="shared" si="26"/>
        <v>Different</v>
      </c>
      <c r="E406" s="2">
        <v>32.96</v>
      </c>
      <c r="F406" s="2">
        <v>6.05</v>
      </c>
      <c r="G406" s="1">
        <f t="shared" si="27"/>
        <v>0.18355582524271843</v>
      </c>
      <c r="H406" s="2">
        <v>1.5</v>
      </c>
      <c r="I406" s="26">
        <v>0.69097222222222221</v>
      </c>
      <c r="J406" s="26">
        <v>0.71736111111111101</v>
      </c>
      <c r="K406" s="27">
        <f>Table3[[#This Row],[Delivery Time]]-Table3[[#This Row],[Order Time]]</f>
        <v>2.6388888888888795E-2</v>
      </c>
      <c r="L406" s="43">
        <v>38</v>
      </c>
      <c r="M406" s="25" t="s">
        <v>0</v>
      </c>
      <c r="N406" s="28" t="s">
        <v>25</v>
      </c>
      <c r="O406" s="28" t="s">
        <v>39</v>
      </c>
      <c r="P406" s="25" t="s">
        <v>20</v>
      </c>
    </row>
    <row r="407" spans="1:16" x14ac:dyDescent="0.25">
      <c r="A407" s="23">
        <f t="shared" si="24"/>
        <v>406</v>
      </c>
      <c r="B407" s="24">
        <v>43050</v>
      </c>
      <c r="C407" s="18" t="str">
        <f t="shared" si="25"/>
        <v>Saturday</v>
      </c>
      <c r="D407" s="10" t="str">
        <f t="shared" si="26"/>
        <v>Same</v>
      </c>
      <c r="E407" s="2">
        <v>64.84</v>
      </c>
      <c r="F407" s="2">
        <v>15.16</v>
      </c>
      <c r="G407" s="1">
        <f t="shared" si="27"/>
        <v>0.2338062924120913</v>
      </c>
      <c r="H407" s="2">
        <v>5</v>
      </c>
      <c r="I407" s="26">
        <v>0.7006944444444444</v>
      </c>
      <c r="J407" s="26">
        <v>0.72777777777777775</v>
      </c>
      <c r="K407" s="27">
        <f>Table3[[#This Row],[Delivery Time]]-Table3[[#This Row],[Order Time]]</f>
        <v>2.7083333333333348E-2</v>
      </c>
      <c r="L407" s="43">
        <v>39</v>
      </c>
      <c r="M407" s="25" t="s">
        <v>0</v>
      </c>
      <c r="N407" s="28"/>
      <c r="O407" s="28" t="s">
        <v>39</v>
      </c>
      <c r="P407" s="25" t="s">
        <v>20</v>
      </c>
    </row>
    <row r="408" spans="1:16" x14ac:dyDescent="0.25">
      <c r="A408" s="23">
        <f t="shared" si="24"/>
        <v>407</v>
      </c>
      <c r="B408" s="24">
        <v>43050</v>
      </c>
      <c r="C408" s="18" t="str">
        <f t="shared" si="25"/>
        <v>Saturday</v>
      </c>
      <c r="D408" s="10" t="str">
        <f t="shared" si="26"/>
        <v>Same</v>
      </c>
      <c r="E408" s="2">
        <v>44.38</v>
      </c>
      <c r="F408" s="2">
        <v>7</v>
      </c>
      <c r="G408" s="1">
        <f t="shared" si="27"/>
        <v>0.15772870662460567</v>
      </c>
      <c r="H408" s="2">
        <v>1.5</v>
      </c>
      <c r="I408" s="26">
        <v>0.73125000000000007</v>
      </c>
      <c r="J408" s="26">
        <v>0.75138888888888899</v>
      </c>
      <c r="K408" s="27">
        <f>Table3[[#This Row],[Delivery Time]]-Table3[[#This Row],[Order Time]]</f>
        <v>2.0138888888888928E-2</v>
      </c>
      <c r="L408" s="43">
        <v>29.000000000000004</v>
      </c>
      <c r="M408" s="25" t="s">
        <v>11</v>
      </c>
      <c r="N408" s="28"/>
      <c r="O408" s="28" t="s">
        <v>39</v>
      </c>
      <c r="P408" s="25" t="s">
        <v>20</v>
      </c>
    </row>
    <row r="409" spans="1:16" x14ac:dyDescent="0.25">
      <c r="A409" s="23">
        <f t="shared" si="24"/>
        <v>408</v>
      </c>
      <c r="B409" s="24">
        <v>43050</v>
      </c>
      <c r="C409" s="18" t="str">
        <f t="shared" si="25"/>
        <v>Saturday</v>
      </c>
      <c r="D409" s="10" t="str">
        <f t="shared" si="26"/>
        <v>Same</v>
      </c>
      <c r="E409" s="2">
        <v>33.770000000000003</v>
      </c>
      <c r="F409" s="2">
        <v>6</v>
      </c>
      <c r="G409" s="1">
        <f t="shared" si="27"/>
        <v>0.17767249037607341</v>
      </c>
      <c r="H409" s="2">
        <v>1.5</v>
      </c>
      <c r="I409" s="26">
        <v>0.74652777777777779</v>
      </c>
      <c r="J409" s="26">
        <v>0.77638888888888891</v>
      </c>
      <c r="K409" s="27">
        <f>Table3[[#This Row],[Delivery Time]]-Table3[[#This Row],[Order Time]]</f>
        <v>2.9861111111111116E-2</v>
      </c>
      <c r="L409" s="43">
        <v>43</v>
      </c>
      <c r="M409" s="25" t="s">
        <v>11</v>
      </c>
      <c r="N409" s="28"/>
      <c r="O409" s="28" t="s">
        <v>40</v>
      </c>
      <c r="P409" s="25" t="s">
        <v>20</v>
      </c>
    </row>
    <row r="410" spans="1:16" x14ac:dyDescent="0.25">
      <c r="A410" s="23">
        <f t="shared" si="24"/>
        <v>409</v>
      </c>
      <c r="B410" s="24">
        <v>43050</v>
      </c>
      <c r="C410" s="18" t="str">
        <f t="shared" si="25"/>
        <v>Saturday</v>
      </c>
      <c r="D410" s="10" t="str">
        <f t="shared" si="26"/>
        <v>Same</v>
      </c>
      <c r="E410" s="2">
        <v>35.94</v>
      </c>
      <c r="F410" s="2">
        <v>11</v>
      </c>
      <c r="G410" s="1">
        <f t="shared" si="27"/>
        <v>0.3060656649972176</v>
      </c>
      <c r="H410" s="2">
        <v>1.5</v>
      </c>
      <c r="I410" s="26">
        <v>0.75069444444444444</v>
      </c>
      <c r="J410" s="26">
        <v>0.78888888888888886</v>
      </c>
      <c r="K410" s="27">
        <f>Table3[[#This Row],[Delivery Time]]-Table3[[#This Row],[Order Time]]</f>
        <v>3.819444444444442E-2</v>
      </c>
      <c r="L410" s="43">
        <v>54.999999999999993</v>
      </c>
      <c r="M410" s="25" t="s">
        <v>11</v>
      </c>
      <c r="N410" s="28"/>
      <c r="O410" s="28" t="s">
        <v>39</v>
      </c>
      <c r="P410" s="25" t="s">
        <v>20</v>
      </c>
    </row>
    <row r="411" spans="1:16" x14ac:dyDescent="0.25">
      <c r="A411" s="23">
        <f t="shared" si="24"/>
        <v>410</v>
      </c>
      <c r="B411" s="24">
        <v>43050</v>
      </c>
      <c r="C411" s="18" t="str">
        <f t="shared" si="25"/>
        <v>Saturday</v>
      </c>
      <c r="D411" s="10" t="str">
        <f t="shared" si="26"/>
        <v>Same</v>
      </c>
      <c r="E411" s="2">
        <v>33.56</v>
      </c>
      <c r="F411" s="2">
        <v>3</v>
      </c>
      <c r="G411" s="1">
        <f t="shared" si="27"/>
        <v>8.9392133492252682E-2</v>
      </c>
      <c r="H411" s="2">
        <v>1.5</v>
      </c>
      <c r="I411" s="26">
        <v>0.75555555555555554</v>
      </c>
      <c r="J411" s="26">
        <v>0.79861111111111116</v>
      </c>
      <c r="K411" s="27">
        <f>Table3[[#This Row],[Delivery Time]]-Table3[[#This Row],[Order Time]]</f>
        <v>4.3055555555555625E-2</v>
      </c>
      <c r="L411" s="43">
        <v>62.000000000000007</v>
      </c>
      <c r="M411" s="25" t="s">
        <v>11</v>
      </c>
      <c r="N411" s="28"/>
      <c r="O411" s="28" t="s">
        <v>41</v>
      </c>
      <c r="P411" s="25" t="s">
        <v>20</v>
      </c>
    </row>
    <row r="412" spans="1:16" x14ac:dyDescent="0.25">
      <c r="A412" s="23">
        <f t="shared" si="24"/>
        <v>411</v>
      </c>
      <c r="B412" s="24">
        <v>43050</v>
      </c>
      <c r="C412" s="18" t="str">
        <f t="shared" si="25"/>
        <v>Saturday</v>
      </c>
      <c r="D412" s="10" t="str">
        <f t="shared" si="26"/>
        <v>Same</v>
      </c>
      <c r="E412" s="2">
        <v>93.26</v>
      </c>
      <c r="F412" s="2">
        <v>18</v>
      </c>
      <c r="G412" s="1">
        <f t="shared" si="27"/>
        <v>0.19300879262277504</v>
      </c>
      <c r="H412" s="2">
        <v>5</v>
      </c>
      <c r="I412" s="26">
        <v>0.84513888888888899</v>
      </c>
      <c r="J412" s="26">
        <v>0.86249999999999993</v>
      </c>
      <c r="K412" s="27">
        <f>Table3[[#This Row],[Delivery Time]]-Table3[[#This Row],[Order Time]]</f>
        <v>1.7361111111110938E-2</v>
      </c>
      <c r="L412" s="43">
        <v>25</v>
      </c>
      <c r="M412" s="25" t="s">
        <v>0</v>
      </c>
      <c r="N412" s="28"/>
      <c r="O412" s="28" t="s">
        <v>39</v>
      </c>
      <c r="P412" s="25" t="s">
        <v>20</v>
      </c>
    </row>
    <row r="413" spans="1:16" x14ac:dyDescent="0.25">
      <c r="A413" s="23">
        <f t="shared" si="24"/>
        <v>412</v>
      </c>
      <c r="B413" s="24">
        <v>43051</v>
      </c>
      <c r="C413" s="18" t="str">
        <f t="shared" si="25"/>
        <v>Sunday</v>
      </c>
      <c r="D413" s="10" t="str">
        <f t="shared" si="26"/>
        <v>Different</v>
      </c>
      <c r="E413" s="2">
        <v>37.78</v>
      </c>
      <c r="F413" s="2">
        <v>5</v>
      </c>
      <c r="G413" s="1">
        <f t="shared" si="27"/>
        <v>0.13234515616728426</v>
      </c>
      <c r="H413" s="2">
        <v>1.5</v>
      </c>
      <c r="I413" s="26">
        <v>0.65833333333333333</v>
      </c>
      <c r="J413" s="26">
        <v>0.69027777777777777</v>
      </c>
      <c r="K413" s="27">
        <f>Table3[[#This Row],[Delivery Time]]-Table3[[#This Row],[Order Time]]</f>
        <v>3.1944444444444442E-2</v>
      </c>
      <c r="L413" s="43">
        <v>46.000000000000007</v>
      </c>
      <c r="M413" s="25" t="s">
        <v>0</v>
      </c>
      <c r="N413" s="28"/>
      <c r="O413" s="28" t="s">
        <v>39</v>
      </c>
      <c r="P413" s="25" t="s">
        <v>20</v>
      </c>
    </row>
    <row r="414" spans="1:16" x14ac:dyDescent="0.25">
      <c r="A414" s="23">
        <f t="shared" si="24"/>
        <v>413</v>
      </c>
      <c r="B414" s="24">
        <v>43051</v>
      </c>
      <c r="C414" s="18" t="str">
        <f t="shared" si="25"/>
        <v>Sunday</v>
      </c>
      <c r="D414" s="10" t="str">
        <f t="shared" si="26"/>
        <v>Same</v>
      </c>
      <c r="E414" s="2">
        <v>34.1</v>
      </c>
      <c r="F414" s="2">
        <v>6</v>
      </c>
      <c r="G414" s="1">
        <f t="shared" si="27"/>
        <v>0.17595307917888561</v>
      </c>
      <c r="H414" s="2">
        <v>1.5</v>
      </c>
      <c r="I414" s="26">
        <v>0.72361111111111109</v>
      </c>
      <c r="J414" s="26">
        <v>0.74097222222222225</v>
      </c>
      <c r="K414" s="27">
        <f>Table3[[#This Row],[Delivery Time]]-Table3[[#This Row],[Order Time]]</f>
        <v>1.736111111111116E-2</v>
      </c>
      <c r="L414" s="43">
        <v>25</v>
      </c>
      <c r="M414" s="25" t="s">
        <v>11</v>
      </c>
      <c r="N414" s="28"/>
      <c r="O414" s="28" t="s">
        <v>40</v>
      </c>
      <c r="P414" s="25" t="s">
        <v>20</v>
      </c>
    </row>
    <row r="415" spans="1:16" x14ac:dyDescent="0.25">
      <c r="A415" s="23">
        <f t="shared" si="24"/>
        <v>414</v>
      </c>
      <c r="B415" s="24">
        <v>43051</v>
      </c>
      <c r="C415" s="18" t="str">
        <f t="shared" si="25"/>
        <v>Sunday</v>
      </c>
      <c r="D415" s="10" t="str">
        <f t="shared" si="26"/>
        <v>Same</v>
      </c>
      <c r="E415" s="2">
        <v>62.73</v>
      </c>
      <c r="F415" s="2">
        <v>8</v>
      </c>
      <c r="G415" s="1">
        <f t="shared" si="27"/>
        <v>0.12753068707157661</v>
      </c>
      <c r="H415" s="2">
        <v>1.5</v>
      </c>
      <c r="I415" s="26">
        <v>0.73819444444444438</v>
      </c>
      <c r="J415" s="26">
        <v>0.76666666666666661</v>
      </c>
      <c r="K415" s="27">
        <f>Table3[[#This Row],[Delivery Time]]-Table3[[#This Row],[Order Time]]</f>
        <v>2.8472222222222232E-2</v>
      </c>
      <c r="L415" s="43">
        <v>41</v>
      </c>
      <c r="M415" s="25" t="s">
        <v>0</v>
      </c>
      <c r="N415" s="28" t="s">
        <v>22</v>
      </c>
      <c r="O415" s="28" t="s">
        <v>39</v>
      </c>
      <c r="P415" s="25" t="s">
        <v>20</v>
      </c>
    </row>
    <row r="416" spans="1:16" x14ac:dyDescent="0.25">
      <c r="A416" s="23">
        <f t="shared" si="24"/>
        <v>415</v>
      </c>
      <c r="B416" s="24">
        <v>43051</v>
      </c>
      <c r="C416" s="18" t="str">
        <f t="shared" si="25"/>
        <v>Sunday</v>
      </c>
      <c r="D416" s="10" t="str">
        <f t="shared" si="26"/>
        <v>Same</v>
      </c>
      <c r="E416" s="2">
        <v>21.05</v>
      </c>
      <c r="F416" s="2">
        <v>6</v>
      </c>
      <c r="G416" s="1">
        <f t="shared" si="27"/>
        <v>0.28503562945368172</v>
      </c>
      <c r="H416" s="2">
        <v>5</v>
      </c>
      <c r="I416" s="26">
        <v>0.77361111111111114</v>
      </c>
      <c r="J416" s="26">
        <v>0.79236111111111107</v>
      </c>
      <c r="K416" s="27">
        <f>Table3[[#This Row],[Delivery Time]]-Table3[[#This Row],[Order Time]]</f>
        <v>1.8749999999999933E-2</v>
      </c>
      <c r="L416" s="43">
        <v>26.999999999999996</v>
      </c>
      <c r="M416" s="25" t="s">
        <v>12</v>
      </c>
      <c r="N416" s="28"/>
      <c r="O416" s="28" t="s">
        <v>39</v>
      </c>
      <c r="P416" s="25" t="s">
        <v>20</v>
      </c>
    </row>
    <row r="417" spans="1:16" x14ac:dyDescent="0.25">
      <c r="A417" s="23">
        <f t="shared" si="24"/>
        <v>416</v>
      </c>
      <c r="B417" s="24">
        <v>43051</v>
      </c>
      <c r="C417" s="18" t="str">
        <f t="shared" si="25"/>
        <v>Sunday</v>
      </c>
      <c r="D417" s="10" t="str">
        <f t="shared" si="26"/>
        <v>Same</v>
      </c>
      <c r="E417" s="2">
        <v>32.450000000000003</v>
      </c>
      <c r="F417" s="2">
        <v>5</v>
      </c>
      <c r="G417" s="1">
        <f t="shared" si="27"/>
        <v>0.15408320493066255</v>
      </c>
      <c r="H417" s="2">
        <v>1.5</v>
      </c>
      <c r="I417" s="26">
        <v>0.77569444444444446</v>
      </c>
      <c r="J417" s="26">
        <v>0.7993055555555556</v>
      </c>
      <c r="K417" s="27">
        <f>Table3[[#This Row],[Delivery Time]]-Table3[[#This Row],[Order Time]]</f>
        <v>2.3611111111111138E-2</v>
      </c>
      <c r="L417" s="43">
        <v>34</v>
      </c>
      <c r="M417" s="25" t="s">
        <v>12</v>
      </c>
      <c r="N417" s="28"/>
      <c r="O417" s="28" t="s">
        <v>39</v>
      </c>
      <c r="P417" s="25" t="s">
        <v>20</v>
      </c>
    </row>
    <row r="418" spans="1:16" x14ac:dyDescent="0.25">
      <c r="A418" s="23">
        <f t="shared" si="24"/>
        <v>417</v>
      </c>
      <c r="B418" s="24">
        <v>43051</v>
      </c>
      <c r="C418" s="18" t="str">
        <f t="shared" si="25"/>
        <v>Sunday</v>
      </c>
      <c r="D418" s="10" t="str">
        <f t="shared" si="26"/>
        <v>Same</v>
      </c>
      <c r="E418" s="2">
        <v>38.1</v>
      </c>
      <c r="F418" s="2">
        <v>10</v>
      </c>
      <c r="G418" s="1">
        <f t="shared" si="27"/>
        <v>0.26246719160104987</v>
      </c>
      <c r="H418" s="2">
        <v>1.5</v>
      </c>
      <c r="I418" s="26">
        <v>0.8027777777777777</v>
      </c>
      <c r="J418" s="26">
        <v>0.81874999999999998</v>
      </c>
      <c r="K418" s="27">
        <f>Table3[[#This Row],[Delivery Time]]-Table3[[#This Row],[Order Time]]</f>
        <v>1.5972222222222276E-2</v>
      </c>
      <c r="L418" s="43">
        <v>23.000000000000004</v>
      </c>
      <c r="M418" s="25" t="s">
        <v>0</v>
      </c>
      <c r="N418" s="28"/>
      <c r="O418" s="28" t="s">
        <v>39</v>
      </c>
      <c r="P418" s="25" t="s">
        <v>20</v>
      </c>
    </row>
    <row r="419" spans="1:16" x14ac:dyDescent="0.25">
      <c r="A419" s="23">
        <f t="shared" si="24"/>
        <v>418</v>
      </c>
      <c r="B419" s="24">
        <v>43051</v>
      </c>
      <c r="C419" s="18" t="str">
        <f t="shared" si="25"/>
        <v>Sunday</v>
      </c>
      <c r="D419" s="10" t="str">
        <f t="shared" si="26"/>
        <v>Same</v>
      </c>
      <c r="E419" s="2">
        <v>32.909999999999997</v>
      </c>
      <c r="F419" s="2">
        <v>5</v>
      </c>
      <c r="G419" s="1">
        <f t="shared" si="27"/>
        <v>0.15192950470981467</v>
      </c>
      <c r="H419" s="2">
        <v>1.5</v>
      </c>
      <c r="I419" s="26">
        <v>0.81666666666666676</v>
      </c>
      <c r="J419" s="26">
        <v>0.83819444444444446</v>
      </c>
      <c r="K419" s="27">
        <f>Table3[[#This Row],[Delivery Time]]-Table3[[#This Row],[Order Time]]</f>
        <v>2.1527777777777701E-2</v>
      </c>
      <c r="L419" s="43">
        <v>31.000000000000004</v>
      </c>
      <c r="M419" s="25" t="s">
        <v>0</v>
      </c>
      <c r="N419" s="28"/>
      <c r="O419" s="28" t="s">
        <v>40</v>
      </c>
      <c r="P419" s="25" t="s">
        <v>20</v>
      </c>
    </row>
    <row r="420" spans="1:16" x14ac:dyDescent="0.25">
      <c r="A420" s="23">
        <f t="shared" si="24"/>
        <v>419</v>
      </c>
      <c r="B420" s="24">
        <v>43051</v>
      </c>
      <c r="C420" s="18" t="str">
        <f t="shared" si="25"/>
        <v>Sunday</v>
      </c>
      <c r="D420" s="10" t="str">
        <f t="shared" si="26"/>
        <v>Same</v>
      </c>
      <c r="E420" s="2">
        <v>22.41</v>
      </c>
      <c r="F420" s="2">
        <v>3</v>
      </c>
      <c r="G420" s="1">
        <f t="shared" si="27"/>
        <v>0.13386880856760375</v>
      </c>
      <c r="H420" s="2">
        <v>1.5</v>
      </c>
      <c r="I420" s="26">
        <v>0.84444444444444444</v>
      </c>
      <c r="J420" s="26">
        <v>0.86597222222222225</v>
      </c>
      <c r="K420" s="27">
        <f>Table3[[#This Row],[Delivery Time]]-Table3[[#This Row],[Order Time]]</f>
        <v>2.1527777777777812E-2</v>
      </c>
      <c r="L420" s="43">
        <v>31.000000000000004</v>
      </c>
      <c r="M420" s="25" t="s">
        <v>11</v>
      </c>
      <c r="N420" s="28"/>
      <c r="O420" s="28" t="s">
        <v>39</v>
      </c>
      <c r="P420" s="25" t="s">
        <v>20</v>
      </c>
    </row>
    <row r="421" spans="1:16" x14ac:dyDescent="0.25">
      <c r="A421" s="23">
        <f t="shared" si="24"/>
        <v>420</v>
      </c>
      <c r="B421" s="24">
        <v>43058</v>
      </c>
      <c r="C421" s="18" t="str">
        <f t="shared" si="25"/>
        <v>Sunday</v>
      </c>
      <c r="D421" s="10" t="str">
        <f t="shared" si="26"/>
        <v>Different</v>
      </c>
      <c r="E421" s="2">
        <v>55.05</v>
      </c>
      <c r="F421" s="2">
        <v>5</v>
      </c>
      <c r="G421" s="1">
        <f t="shared" si="27"/>
        <v>9.0826521344232525E-2</v>
      </c>
      <c r="H421" s="2">
        <v>1.5</v>
      </c>
      <c r="I421" s="26">
        <v>0.70138888888888884</v>
      </c>
      <c r="J421" s="26">
        <v>0.72569444444444453</v>
      </c>
      <c r="K421" s="27">
        <f>Table3[[#This Row],[Delivery Time]]-Table3[[#This Row],[Order Time]]</f>
        <v>2.4305555555555691E-2</v>
      </c>
      <c r="L421" s="43">
        <v>35</v>
      </c>
      <c r="M421" s="25" t="s">
        <v>11</v>
      </c>
      <c r="N421" s="28"/>
      <c r="O421" s="28" t="s">
        <v>40</v>
      </c>
      <c r="P421" s="25" t="s">
        <v>20</v>
      </c>
    </row>
    <row r="422" spans="1:16" x14ac:dyDescent="0.25">
      <c r="A422" s="23">
        <f t="shared" si="24"/>
        <v>421</v>
      </c>
      <c r="B422" s="24">
        <v>43058</v>
      </c>
      <c r="C422" s="18" t="str">
        <f t="shared" si="25"/>
        <v>Sunday</v>
      </c>
      <c r="D422" s="10" t="str">
        <f t="shared" si="26"/>
        <v>Same</v>
      </c>
      <c r="E422" s="2">
        <v>51.09</v>
      </c>
      <c r="F422" s="2">
        <v>8</v>
      </c>
      <c r="G422" s="1">
        <f t="shared" si="27"/>
        <v>0.15658641612840085</v>
      </c>
      <c r="H422" s="2">
        <v>1.5</v>
      </c>
      <c r="I422" s="26">
        <v>0.71180555555555547</v>
      </c>
      <c r="J422" s="26">
        <v>0.73472222222222217</v>
      </c>
      <c r="K422" s="27">
        <f>Table3[[#This Row],[Delivery Time]]-Table3[[#This Row],[Order Time]]</f>
        <v>2.2916666666666696E-2</v>
      </c>
      <c r="L422" s="43">
        <v>33</v>
      </c>
      <c r="M422" s="25" t="s">
        <v>0</v>
      </c>
      <c r="N422" s="28" t="s">
        <v>25</v>
      </c>
      <c r="O422" s="28" t="s">
        <v>39</v>
      </c>
      <c r="P422" s="25" t="s">
        <v>20</v>
      </c>
    </row>
    <row r="423" spans="1:16" x14ac:dyDescent="0.25">
      <c r="A423" s="23">
        <f t="shared" si="24"/>
        <v>422</v>
      </c>
      <c r="B423" s="24">
        <v>43058</v>
      </c>
      <c r="C423" s="18" t="str">
        <f t="shared" si="25"/>
        <v>Sunday</v>
      </c>
      <c r="D423" s="10" t="str">
        <f t="shared" si="26"/>
        <v>Same</v>
      </c>
      <c r="E423" s="2">
        <v>37.78</v>
      </c>
      <c r="F423" s="2">
        <v>6</v>
      </c>
      <c r="G423" s="1">
        <f t="shared" si="27"/>
        <v>0.15881418740074113</v>
      </c>
      <c r="H423" s="2">
        <v>1.5</v>
      </c>
      <c r="I423" s="26">
        <v>0.70763888888888893</v>
      </c>
      <c r="J423" s="26">
        <v>0.74236111111111114</v>
      </c>
      <c r="K423" s="27">
        <f>Table3[[#This Row],[Delivery Time]]-Table3[[#This Row],[Order Time]]</f>
        <v>3.472222222222221E-2</v>
      </c>
      <c r="L423" s="43">
        <v>50</v>
      </c>
      <c r="M423" s="25" t="s">
        <v>0</v>
      </c>
      <c r="N423" s="28" t="s">
        <v>22</v>
      </c>
      <c r="O423" s="28" t="s">
        <v>39</v>
      </c>
      <c r="P423" s="25" t="s">
        <v>20</v>
      </c>
    </row>
    <row r="424" spans="1:16" x14ac:dyDescent="0.25">
      <c r="A424" s="23">
        <f t="shared" si="24"/>
        <v>423</v>
      </c>
      <c r="B424" s="24">
        <v>43058</v>
      </c>
      <c r="C424" s="18" t="str">
        <f t="shared" si="25"/>
        <v>Sunday</v>
      </c>
      <c r="D424" s="10" t="str">
        <f t="shared" si="26"/>
        <v>Same</v>
      </c>
      <c r="E424" s="2">
        <v>41.62</v>
      </c>
      <c r="F424" s="2">
        <v>8</v>
      </c>
      <c r="G424" s="1">
        <f t="shared" si="27"/>
        <v>0.19221528111484865</v>
      </c>
      <c r="H424" s="2">
        <v>1.5</v>
      </c>
      <c r="I424" s="26">
        <v>0.7583333333333333</v>
      </c>
      <c r="J424" s="26">
        <v>0.77916666666666667</v>
      </c>
      <c r="K424" s="27">
        <f>Table3[[#This Row],[Delivery Time]]-Table3[[#This Row],[Order Time]]</f>
        <v>2.083333333333337E-2</v>
      </c>
      <c r="L424" s="43">
        <v>30</v>
      </c>
      <c r="M424" s="25" t="s">
        <v>0</v>
      </c>
      <c r="N424" s="28"/>
      <c r="O424" s="28" t="s">
        <v>39</v>
      </c>
      <c r="P424" s="25" t="s">
        <v>20</v>
      </c>
    </row>
    <row r="425" spans="1:16" x14ac:dyDescent="0.25">
      <c r="A425" s="23">
        <f t="shared" si="24"/>
        <v>424</v>
      </c>
      <c r="B425" s="24">
        <v>43058</v>
      </c>
      <c r="C425" s="18" t="str">
        <f t="shared" si="25"/>
        <v>Sunday</v>
      </c>
      <c r="D425" s="10" t="str">
        <f t="shared" si="26"/>
        <v>Same</v>
      </c>
      <c r="E425" s="2">
        <v>47.85</v>
      </c>
      <c r="F425" s="2">
        <v>7</v>
      </c>
      <c r="G425" s="1">
        <f t="shared" si="27"/>
        <v>0.14629049111807732</v>
      </c>
      <c r="H425" s="2">
        <v>1.5</v>
      </c>
      <c r="I425" s="26">
        <v>0.75902777777777775</v>
      </c>
      <c r="J425" s="26">
        <v>0.78749999999999998</v>
      </c>
      <c r="K425" s="27">
        <f>Table3[[#This Row],[Delivery Time]]-Table3[[#This Row],[Order Time]]</f>
        <v>2.8472222222222232E-2</v>
      </c>
      <c r="L425" s="43">
        <v>41</v>
      </c>
      <c r="M425" s="25" t="s">
        <v>0</v>
      </c>
      <c r="N425" s="28"/>
      <c r="O425" s="28" t="s">
        <v>39</v>
      </c>
      <c r="P425" s="25" t="s">
        <v>20</v>
      </c>
    </row>
    <row r="426" spans="1:16" x14ac:dyDescent="0.25">
      <c r="A426" s="23">
        <f t="shared" si="24"/>
        <v>425</v>
      </c>
      <c r="B426" s="24">
        <v>43058</v>
      </c>
      <c r="C426" s="18" t="str">
        <f t="shared" si="25"/>
        <v>Sunday</v>
      </c>
      <c r="D426" s="10" t="str">
        <f t="shared" si="26"/>
        <v>Same</v>
      </c>
      <c r="E426" s="2">
        <v>59.43</v>
      </c>
      <c r="F426" s="2">
        <v>10.57</v>
      </c>
      <c r="G426" s="1">
        <f t="shared" si="27"/>
        <v>0.17785630153121321</v>
      </c>
      <c r="H426" s="2">
        <v>1.5</v>
      </c>
      <c r="I426" s="26">
        <v>0.79166666666666663</v>
      </c>
      <c r="J426" s="26">
        <v>0.81597222222222221</v>
      </c>
      <c r="K426" s="27">
        <f>Table3[[#This Row],[Delivery Time]]-Table3[[#This Row],[Order Time]]</f>
        <v>2.430555555555558E-2</v>
      </c>
      <c r="L426" s="43">
        <v>35</v>
      </c>
      <c r="M426" s="25" t="s">
        <v>11</v>
      </c>
      <c r="N426" s="28"/>
      <c r="O426" s="28" t="s">
        <v>39</v>
      </c>
      <c r="P426" s="25" t="s">
        <v>20</v>
      </c>
    </row>
    <row r="427" spans="1:16" x14ac:dyDescent="0.25">
      <c r="A427" s="23">
        <f t="shared" si="24"/>
        <v>426</v>
      </c>
      <c r="B427" s="24">
        <v>43058</v>
      </c>
      <c r="C427" s="18" t="str">
        <f t="shared" si="25"/>
        <v>Sunday</v>
      </c>
      <c r="D427" s="10" t="str">
        <f t="shared" si="26"/>
        <v>Same</v>
      </c>
      <c r="E427" s="2">
        <v>47.97</v>
      </c>
      <c r="F427" s="2">
        <v>5</v>
      </c>
      <c r="G427" s="1">
        <f t="shared" si="27"/>
        <v>0.10423181154888472</v>
      </c>
      <c r="H427" s="2">
        <v>1.5</v>
      </c>
      <c r="I427" s="26">
        <v>0.79236111111111107</v>
      </c>
      <c r="J427" s="26">
        <v>0.82430555555555562</v>
      </c>
      <c r="K427" s="27">
        <f>Table3[[#This Row],[Delivery Time]]-Table3[[#This Row],[Order Time]]</f>
        <v>3.1944444444444553E-2</v>
      </c>
      <c r="L427" s="43">
        <v>46.000000000000007</v>
      </c>
      <c r="M427" s="25" t="s">
        <v>11</v>
      </c>
      <c r="N427" s="28"/>
      <c r="O427" s="28" t="s">
        <v>41</v>
      </c>
      <c r="P427" s="25" t="s">
        <v>20</v>
      </c>
    </row>
    <row r="428" spans="1:16" x14ac:dyDescent="0.25">
      <c r="A428" s="23">
        <f t="shared" si="24"/>
        <v>427</v>
      </c>
      <c r="B428" s="24">
        <v>43058</v>
      </c>
      <c r="C428" s="18" t="str">
        <f t="shared" si="25"/>
        <v>Sunday</v>
      </c>
      <c r="D428" s="10" t="str">
        <f t="shared" si="26"/>
        <v>Same</v>
      </c>
      <c r="E428" s="2">
        <v>32.96</v>
      </c>
      <c r="F428" s="2">
        <v>4</v>
      </c>
      <c r="G428" s="1">
        <f t="shared" si="27"/>
        <v>0.12135922330097088</v>
      </c>
      <c r="H428" s="2">
        <v>1.5</v>
      </c>
      <c r="I428" s="26">
        <v>0.79791666666666661</v>
      </c>
      <c r="J428" s="26">
        <v>0.8305555555555556</v>
      </c>
      <c r="K428" s="27">
        <f>Table3[[#This Row],[Delivery Time]]-Table3[[#This Row],[Order Time]]</f>
        <v>3.2638888888888995E-2</v>
      </c>
      <c r="L428" s="43">
        <v>47.000000000000007</v>
      </c>
      <c r="M428" s="25" t="s">
        <v>11</v>
      </c>
      <c r="N428" s="28"/>
      <c r="O428" s="28" t="s">
        <v>41</v>
      </c>
      <c r="P428" s="25" t="s">
        <v>20</v>
      </c>
    </row>
    <row r="429" spans="1:16" x14ac:dyDescent="0.25">
      <c r="A429" s="23">
        <f t="shared" si="24"/>
        <v>428</v>
      </c>
      <c r="B429" s="24">
        <v>43058</v>
      </c>
      <c r="C429" s="18" t="str">
        <f t="shared" si="25"/>
        <v>Sunday</v>
      </c>
      <c r="D429" s="10" t="str">
        <f t="shared" si="26"/>
        <v>Same</v>
      </c>
      <c r="E429" s="2">
        <v>30.26</v>
      </c>
      <c r="F429" s="2">
        <v>5</v>
      </c>
      <c r="G429" s="1">
        <f t="shared" si="27"/>
        <v>0.16523463317911433</v>
      </c>
      <c r="H429" s="2">
        <v>1.5</v>
      </c>
      <c r="I429" s="26">
        <v>0.82013888888888886</v>
      </c>
      <c r="J429" s="26">
        <v>0.84444444444444444</v>
      </c>
      <c r="K429" s="27">
        <f>Table3[[#This Row],[Delivery Time]]-Table3[[#This Row],[Order Time]]</f>
        <v>2.430555555555558E-2</v>
      </c>
      <c r="L429" s="43">
        <v>35</v>
      </c>
      <c r="M429" s="25" t="s">
        <v>11</v>
      </c>
      <c r="N429" s="28"/>
      <c r="O429" s="28" t="s">
        <v>41</v>
      </c>
      <c r="P429" s="25" t="s">
        <v>20</v>
      </c>
    </row>
    <row r="430" spans="1:16" x14ac:dyDescent="0.25">
      <c r="A430" s="23">
        <f t="shared" si="24"/>
        <v>429</v>
      </c>
      <c r="B430" s="24">
        <v>43059</v>
      </c>
      <c r="C430" s="18" t="str">
        <f t="shared" si="25"/>
        <v>Monday</v>
      </c>
      <c r="D430" s="10" t="str">
        <f t="shared" si="26"/>
        <v>Different</v>
      </c>
      <c r="E430" s="2">
        <v>15.7</v>
      </c>
      <c r="F430" s="2">
        <v>3</v>
      </c>
      <c r="G430" s="1">
        <f t="shared" si="27"/>
        <v>0.19108280254777071</v>
      </c>
      <c r="H430" s="2">
        <v>1.5</v>
      </c>
      <c r="I430" s="26">
        <v>0.73472222222222217</v>
      </c>
      <c r="J430" s="26">
        <v>0.76458333333333339</v>
      </c>
      <c r="K430" s="27">
        <f>Table3[[#This Row],[Delivery Time]]-Table3[[#This Row],[Order Time]]</f>
        <v>2.9861111111111227E-2</v>
      </c>
      <c r="L430" s="43">
        <v>43</v>
      </c>
      <c r="M430" s="25" t="s">
        <v>11</v>
      </c>
      <c r="N430" s="28"/>
      <c r="O430" s="28" t="s">
        <v>41</v>
      </c>
      <c r="P430" s="25" t="s">
        <v>20</v>
      </c>
    </row>
    <row r="431" spans="1:16" x14ac:dyDescent="0.25">
      <c r="A431" s="23">
        <f t="shared" si="24"/>
        <v>430</v>
      </c>
      <c r="B431" s="24">
        <v>43059</v>
      </c>
      <c r="C431" s="18" t="str">
        <f t="shared" si="25"/>
        <v>Monday</v>
      </c>
      <c r="D431" s="10" t="str">
        <f t="shared" si="26"/>
        <v>Same</v>
      </c>
      <c r="E431" s="2">
        <v>40.54</v>
      </c>
      <c r="F431" s="2">
        <v>8</v>
      </c>
      <c r="G431" s="1">
        <f t="shared" si="27"/>
        <v>0.19733596447952639</v>
      </c>
      <c r="H431" s="2">
        <v>5</v>
      </c>
      <c r="I431" s="26">
        <v>0.73125000000000007</v>
      </c>
      <c r="J431" s="26">
        <v>0.77847222222222223</v>
      </c>
      <c r="K431" s="27">
        <f>Table3[[#This Row],[Delivery Time]]-Table3[[#This Row],[Order Time]]</f>
        <v>4.7222222222222165E-2</v>
      </c>
      <c r="L431" s="43">
        <v>68</v>
      </c>
      <c r="M431" s="25" t="s">
        <v>0</v>
      </c>
      <c r="N431" s="28"/>
      <c r="O431" s="28" t="s">
        <v>39</v>
      </c>
      <c r="P431" s="25" t="s">
        <v>20</v>
      </c>
    </row>
    <row r="432" spans="1:16" x14ac:dyDescent="0.25">
      <c r="A432" s="23">
        <f t="shared" si="24"/>
        <v>431</v>
      </c>
      <c r="B432" s="24">
        <v>43059</v>
      </c>
      <c r="C432" s="18" t="str">
        <f t="shared" si="25"/>
        <v>Monday</v>
      </c>
      <c r="D432" s="10" t="str">
        <f t="shared" si="26"/>
        <v>Same</v>
      </c>
      <c r="E432" s="2">
        <v>90.77</v>
      </c>
      <c r="F432" s="2">
        <v>5.23</v>
      </c>
      <c r="G432" s="1">
        <f t="shared" si="27"/>
        <v>5.7618155778340868E-2</v>
      </c>
      <c r="H432" s="2">
        <v>5</v>
      </c>
      <c r="I432" s="26">
        <v>0.75763888888888886</v>
      </c>
      <c r="J432" s="26">
        <v>0.8125</v>
      </c>
      <c r="K432" s="27">
        <f>Table3[[#This Row],[Delivery Time]]-Table3[[#This Row],[Order Time]]</f>
        <v>5.4861111111111138E-2</v>
      </c>
      <c r="L432" s="43">
        <v>79</v>
      </c>
      <c r="M432" s="25" t="s">
        <v>0</v>
      </c>
      <c r="N432" s="28"/>
      <c r="O432" s="28" t="s">
        <v>39</v>
      </c>
      <c r="P432" s="25" t="s">
        <v>20</v>
      </c>
    </row>
    <row r="433" spans="1:16" x14ac:dyDescent="0.25">
      <c r="A433" s="23">
        <f t="shared" si="24"/>
        <v>432</v>
      </c>
      <c r="B433" s="24">
        <v>43059</v>
      </c>
      <c r="C433" s="18" t="str">
        <f t="shared" si="25"/>
        <v>Monday</v>
      </c>
      <c r="D433" s="10" t="str">
        <f t="shared" si="26"/>
        <v>Same</v>
      </c>
      <c r="E433" s="2">
        <v>22.41</v>
      </c>
      <c r="F433" s="2">
        <v>6.59</v>
      </c>
      <c r="G433" s="1">
        <f t="shared" si="27"/>
        <v>0.29406514948683621</v>
      </c>
      <c r="H433" s="2">
        <v>1.5</v>
      </c>
      <c r="I433" s="26">
        <v>0.82013888888888886</v>
      </c>
      <c r="J433" s="26">
        <v>0.83888888888888891</v>
      </c>
      <c r="K433" s="27">
        <f>Table3[[#This Row],[Delivery Time]]-Table3[[#This Row],[Order Time]]</f>
        <v>1.8750000000000044E-2</v>
      </c>
      <c r="L433" s="43">
        <v>26.999999999999996</v>
      </c>
      <c r="M433" s="25" t="s">
        <v>0</v>
      </c>
      <c r="N433" s="28" t="s">
        <v>25</v>
      </c>
      <c r="O433" s="28" t="s">
        <v>39</v>
      </c>
      <c r="P433" s="25" t="s">
        <v>20</v>
      </c>
    </row>
    <row r="434" spans="1:16" x14ac:dyDescent="0.25">
      <c r="A434" s="23">
        <f t="shared" si="24"/>
        <v>433</v>
      </c>
      <c r="B434" s="24">
        <v>43059</v>
      </c>
      <c r="C434" s="18" t="str">
        <f t="shared" si="25"/>
        <v>Monday</v>
      </c>
      <c r="D434" s="10" t="str">
        <f t="shared" si="26"/>
        <v>Same</v>
      </c>
      <c r="E434" s="2">
        <v>145.16</v>
      </c>
      <c r="F434" s="2">
        <v>25</v>
      </c>
      <c r="G434" s="1">
        <f t="shared" si="27"/>
        <v>0.17222375310002755</v>
      </c>
      <c r="H434" s="2">
        <v>5</v>
      </c>
      <c r="I434" s="26">
        <v>0.81736111111111109</v>
      </c>
      <c r="J434" s="26">
        <v>0.84791666666666676</v>
      </c>
      <c r="K434" s="27">
        <f>Table3[[#This Row],[Delivery Time]]-Table3[[#This Row],[Order Time]]</f>
        <v>3.0555555555555669E-2</v>
      </c>
      <c r="L434" s="43">
        <v>44</v>
      </c>
      <c r="M434" s="25" t="s">
        <v>0</v>
      </c>
      <c r="N434" s="28"/>
      <c r="O434" s="28" t="s">
        <v>39</v>
      </c>
      <c r="P434" s="25" t="s">
        <v>20</v>
      </c>
    </row>
    <row r="435" spans="1:16" x14ac:dyDescent="0.25">
      <c r="A435" s="23">
        <f t="shared" si="24"/>
        <v>434</v>
      </c>
      <c r="B435" s="24">
        <v>43061</v>
      </c>
      <c r="C435" s="18" t="str">
        <f t="shared" si="25"/>
        <v>Wednesday</v>
      </c>
      <c r="D435" s="10" t="str">
        <f t="shared" si="26"/>
        <v>Different</v>
      </c>
      <c r="E435" s="2">
        <v>154.69</v>
      </c>
      <c r="F435" s="2">
        <v>15</v>
      </c>
      <c r="G435" s="1">
        <f t="shared" si="27"/>
        <v>9.6968129808003109E-2</v>
      </c>
      <c r="H435" s="2">
        <v>1.5</v>
      </c>
      <c r="I435" s="26">
        <v>0.76041666666666663</v>
      </c>
      <c r="J435" s="26">
        <v>0.76041666666666663</v>
      </c>
      <c r="K435" s="27">
        <f>Table3[[#This Row],[Delivery Time]]-Table3[[#This Row],[Order Time]]</f>
        <v>0</v>
      </c>
      <c r="L435" s="43">
        <v>0</v>
      </c>
      <c r="M435" s="25" t="s">
        <v>11</v>
      </c>
      <c r="N435" s="28"/>
      <c r="O435" s="28" t="s">
        <v>39</v>
      </c>
      <c r="P435" s="25" t="s">
        <v>16</v>
      </c>
    </row>
    <row r="436" spans="1:16" x14ac:dyDescent="0.25">
      <c r="A436" s="23">
        <f t="shared" si="24"/>
        <v>435</v>
      </c>
      <c r="B436" s="24">
        <v>43061</v>
      </c>
      <c r="C436" s="18" t="str">
        <f t="shared" si="25"/>
        <v>Wednesday</v>
      </c>
      <c r="D436" s="10" t="str">
        <f t="shared" si="26"/>
        <v>Same</v>
      </c>
      <c r="E436" s="2">
        <v>76.150000000000006</v>
      </c>
      <c r="F436" s="2">
        <v>5</v>
      </c>
      <c r="G436" s="1">
        <f t="shared" si="27"/>
        <v>6.5659881812212731E-2</v>
      </c>
      <c r="H436" s="2">
        <v>7</v>
      </c>
      <c r="I436" s="26">
        <v>0.75277777777777777</v>
      </c>
      <c r="J436" s="26">
        <v>0.79375000000000007</v>
      </c>
      <c r="K436" s="27">
        <f>Table3[[#This Row],[Delivery Time]]-Table3[[#This Row],[Order Time]]</f>
        <v>4.0972222222222299E-2</v>
      </c>
      <c r="L436" s="43">
        <v>59</v>
      </c>
      <c r="M436" s="25" t="s">
        <v>11</v>
      </c>
      <c r="N436" s="28"/>
      <c r="O436" s="28" t="s">
        <v>39</v>
      </c>
      <c r="P436" s="25" t="s">
        <v>20</v>
      </c>
    </row>
    <row r="437" spans="1:16" x14ac:dyDescent="0.25">
      <c r="A437" s="23">
        <f t="shared" si="24"/>
        <v>436</v>
      </c>
      <c r="B437" s="24">
        <v>43061</v>
      </c>
      <c r="C437" s="18" t="str">
        <f t="shared" si="25"/>
        <v>Wednesday</v>
      </c>
      <c r="D437" s="10" t="str">
        <f t="shared" si="26"/>
        <v>Same</v>
      </c>
      <c r="E437" s="2">
        <v>20.78</v>
      </c>
      <c r="F437" s="2">
        <v>4</v>
      </c>
      <c r="G437" s="1">
        <f t="shared" si="27"/>
        <v>0.19249278152069296</v>
      </c>
      <c r="H437" s="2">
        <v>1.5</v>
      </c>
      <c r="I437" s="26">
        <v>0.75763888888888886</v>
      </c>
      <c r="J437" s="26">
        <v>0.8027777777777777</v>
      </c>
      <c r="K437" s="27">
        <f>Table3[[#This Row],[Delivery Time]]-Table3[[#This Row],[Order Time]]</f>
        <v>4.513888888888884E-2</v>
      </c>
      <c r="L437" s="43">
        <v>65</v>
      </c>
      <c r="M437" s="25" t="s">
        <v>11</v>
      </c>
      <c r="N437" s="28"/>
      <c r="O437" s="28" t="s">
        <v>39</v>
      </c>
      <c r="P437" s="25" t="s">
        <v>20</v>
      </c>
    </row>
    <row r="438" spans="1:16" x14ac:dyDescent="0.25">
      <c r="A438" s="23">
        <f t="shared" si="24"/>
        <v>437</v>
      </c>
      <c r="B438" s="24">
        <v>43061</v>
      </c>
      <c r="C438" s="18" t="str">
        <f t="shared" si="25"/>
        <v>Wednesday</v>
      </c>
      <c r="D438" s="10" t="str">
        <f t="shared" si="26"/>
        <v>Same</v>
      </c>
      <c r="E438" s="2">
        <v>29.99</v>
      </c>
      <c r="F438" s="2">
        <v>6</v>
      </c>
      <c r="G438" s="1">
        <f t="shared" si="27"/>
        <v>0.20006668889629878</v>
      </c>
      <c r="H438" s="2">
        <v>1.5</v>
      </c>
      <c r="I438" s="26">
        <v>0.76041666666666663</v>
      </c>
      <c r="J438" s="26">
        <v>0.80972222222222223</v>
      </c>
      <c r="K438" s="27">
        <f>Table3[[#This Row],[Delivery Time]]-Table3[[#This Row],[Order Time]]</f>
        <v>4.9305555555555602E-2</v>
      </c>
      <c r="L438" s="43">
        <v>71</v>
      </c>
      <c r="M438" s="25" t="s">
        <v>11</v>
      </c>
      <c r="N438" s="28"/>
      <c r="O438" s="28" t="s">
        <v>39</v>
      </c>
      <c r="P438" s="25" t="s">
        <v>20</v>
      </c>
    </row>
    <row r="439" spans="1:16" x14ac:dyDescent="0.25">
      <c r="A439" s="23">
        <f t="shared" si="24"/>
        <v>438</v>
      </c>
      <c r="B439" s="24">
        <v>43061</v>
      </c>
      <c r="C439" s="18" t="str">
        <f t="shared" si="25"/>
        <v>Wednesday</v>
      </c>
      <c r="D439" s="10" t="str">
        <f t="shared" si="26"/>
        <v>Same</v>
      </c>
      <c r="E439" s="2">
        <v>29.92</v>
      </c>
      <c r="F439" s="2">
        <v>6</v>
      </c>
      <c r="G439" s="1">
        <f t="shared" si="27"/>
        <v>0.20053475935828877</v>
      </c>
      <c r="H439" s="2">
        <v>1.5</v>
      </c>
      <c r="I439" s="26">
        <v>0.81805555555555554</v>
      </c>
      <c r="J439" s="26">
        <v>0.84444444444444444</v>
      </c>
      <c r="K439" s="27">
        <f>Table3[[#This Row],[Delivery Time]]-Table3[[#This Row],[Order Time]]</f>
        <v>2.6388888888888906E-2</v>
      </c>
      <c r="L439" s="43">
        <v>38</v>
      </c>
      <c r="M439" s="25" t="s">
        <v>11</v>
      </c>
      <c r="N439" s="28"/>
      <c r="O439" s="28" t="s">
        <v>41</v>
      </c>
      <c r="P439" s="25" t="s">
        <v>20</v>
      </c>
    </row>
    <row r="440" spans="1:16" x14ac:dyDescent="0.25">
      <c r="A440" s="23">
        <f t="shared" si="24"/>
        <v>439</v>
      </c>
      <c r="B440" s="24">
        <v>43061</v>
      </c>
      <c r="C440" s="18" t="str">
        <f t="shared" si="25"/>
        <v>Wednesday</v>
      </c>
      <c r="D440" s="10" t="str">
        <f t="shared" si="26"/>
        <v>Same</v>
      </c>
      <c r="E440" s="2">
        <v>52.07</v>
      </c>
      <c r="F440" s="2">
        <v>7.93</v>
      </c>
      <c r="G440" s="1">
        <f t="shared" si="27"/>
        <v>0.15229498751680429</v>
      </c>
      <c r="H440" s="2">
        <v>1.5</v>
      </c>
      <c r="I440" s="26">
        <v>0.82500000000000007</v>
      </c>
      <c r="J440" s="26">
        <v>0.85486111111111107</v>
      </c>
      <c r="K440" s="27">
        <f>Table3[[#This Row],[Delivery Time]]-Table3[[#This Row],[Order Time]]</f>
        <v>2.9861111111111005E-2</v>
      </c>
      <c r="L440" s="43">
        <v>43</v>
      </c>
      <c r="M440" s="25" t="s">
        <v>11</v>
      </c>
      <c r="N440" s="28"/>
      <c r="O440" s="28" t="s">
        <v>39</v>
      </c>
      <c r="P440" s="25" t="s">
        <v>20</v>
      </c>
    </row>
    <row r="441" spans="1:16" x14ac:dyDescent="0.25">
      <c r="A441" s="23">
        <f t="shared" si="24"/>
        <v>440</v>
      </c>
      <c r="B441" s="24">
        <v>43063</v>
      </c>
      <c r="C441" s="18" t="str">
        <f t="shared" si="25"/>
        <v>Friday</v>
      </c>
      <c r="D441" s="10" t="str">
        <f t="shared" si="26"/>
        <v>Different</v>
      </c>
      <c r="E441" s="2">
        <v>35.07</v>
      </c>
      <c r="F441" s="2">
        <v>5.93</v>
      </c>
      <c r="G441" s="1">
        <f t="shared" si="27"/>
        <v>0.16909039064727688</v>
      </c>
      <c r="H441" s="2">
        <v>1.5</v>
      </c>
      <c r="I441" s="26">
        <v>0.69861111111111107</v>
      </c>
      <c r="J441" s="26">
        <v>0.71388888888888891</v>
      </c>
      <c r="K441" s="27">
        <f>Table3[[#This Row],[Delivery Time]]-Table3[[#This Row],[Order Time]]</f>
        <v>1.5277777777777835E-2</v>
      </c>
      <c r="L441" s="43">
        <v>22</v>
      </c>
      <c r="M441" s="25" t="s">
        <v>0</v>
      </c>
      <c r="N441" s="28"/>
      <c r="O441" s="28" t="s">
        <v>39</v>
      </c>
      <c r="P441" s="25" t="s">
        <v>20</v>
      </c>
    </row>
    <row r="442" spans="1:16" x14ac:dyDescent="0.25">
      <c r="A442" s="23">
        <f t="shared" si="24"/>
        <v>441</v>
      </c>
      <c r="B442" s="24">
        <v>43063</v>
      </c>
      <c r="C442" s="18" t="str">
        <f t="shared" si="25"/>
        <v>Friday</v>
      </c>
      <c r="D442" s="10" t="str">
        <f t="shared" si="26"/>
        <v>Same</v>
      </c>
      <c r="E442" s="2">
        <v>66.47</v>
      </c>
      <c r="F442" s="2">
        <v>18</v>
      </c>
      <c r="G442" s="1">
        <f t="shared" si="27"/>
        <v>0.27079885662704978</v>
      </c>
      <c r="H442" s="2">
        <v>1.5</v>
      </c>
      <c r="I442" s="26">
        <v>0.71875</v>
      </c>
      <c r="J442" s="26">
        <v>0.73819444444444438</v>
      </c>
      <c r="K442" s="27">
        <f>Table3[[#This Row],[Delivery Time]]-Table3[[#This Row],[Order Time]]</f>
        <v>1.9444444444444375E-2</v>
      </c>
      <c r="L442" s="43">
        <v>28</v>
      </c>
      <c r="M442" s="25" t="s">
        <v>12</v>
      </c>
      <c r="N442" s="28"/>
      <c r="O442" s="28" t="s">
        <v>39</v>
      </c>
      <c r="P442" s="25" t="s">
        <v>20</v>
      </c>
    </row>
    <row r="443" spans="1:16" x14ac:dyDescent="0.25">
      <c r="A443" s="23">
        <f t="shared" si="24"/>
        <v>442</v>
      </c>
      <c r="B443" s="24">
        <v>43063</v>
      </c>
      <c r="C443" s="18" t="str">
        <f t="shared" si="25"/>
        <v>Friday</v>
      </c>
      <c r="D443" s="10" t="str">
        <f t="shared" si="26"/>
        <v>Same</v>
      </c>
      <c r="E443" s="2">
        <v>58.99</v>
      </c>
      <c r="F443" s="2">
        <v>5.01</v>
      </c>
      <c r="G443" s="1">
        <f t="shared" si="27"/>
        <v>8.492964909306662E-2</v>
      </c>
      <c r="H443" s="2">
        <v>1.5</v>
      </c>
      <c r="I443" s="26">
        <v>0.74513888888888891</v>
      </c>
      <c r="J443" s="26">
        <v>0.76666666666666661</v>
      </c>
      <c r="K443" s="27">
        <f>Table3[[#This Row],[Delivery Time]]-Table3[[#This Row],[Order Time]]</f>
        <v>2.1527777777777701E-2</v>
      </c>
      <c r="L443" s="43">
        <v>31.000000000000004</v>
      </c>
      <c r="M443" s="25" t="s">
        <v>11</v>
      </c>
      <c r="N443" s="28"/>
      <c r="O443" s="28" t="s">
        <v>41</v>
      </c>
      <c r="P443" s="25" t="s">
        <v>20</v>
      </c>
    </row>
    <row r="444" spans="1:16" x14ac:dyDescent="0.25">
      <c r="A444" s="23">
        <f t="shared" si="24"/>
        <v>443</v>
      </c>
      <c r="B444" s="24">
        <v>43063</v>
      </c>
      <c r="C444" s="18" t="str">
        <f t="shared" si="25"/>
        <v>Friday</v>
      </c>
      <c r="D444" s="10" t="str">
        <f t="shared" si="26"/>
        <v>Same</v>
      </c>
      <c r="E444" s="2">
        <v>50.07</v>
      </c>
      <c r="F444" s="2">
        <v>15</v>
      </c>
      <c r="G444" s="1">
        <f t="shared" si="27"/>
        <v>0.29958058717795089</v>
      </c>
      <c r="H444" s="2">
        <v>1.5</v>
      </c>
      <c r="I444" s="26">
        <v>0.77847222222222223</v>
      </c>
      <c r="J444" s="26">
        <v>0.79861111111111116</v>
      </c>
      <c r="K444" s="27">
        <f>Table3[[#This Row],[Delivery Time]]-Table3[[#This Row],[Order Time]]</f>
        <v>2.0138888888888928E-2</v>
      </c>
      <c r="L444" s="43">
        <v>29.000000000000004</v>
      </c>
      <c r="M444" s="25" t="s">
        <v>11</v>
      </c>
      <c r="N444" s="28"/>
      <c r="O444" s="28" t="s">
        <v>40</v>
      </c>
      <c r="P444" s="25" t="s">
        <v>20</v>
      </c>
    </row>
    <row r="445" spans="1:16" x14ac:dyDescent="0.25">
      <c r="A445" s="23">
        <f t="shared" si="24"/>
        <v>444</v>
      </c>
      <c r="B445" s="24">
        <v>43063</v>
      </c>
      <c r="C445" s="18" t="str">
        <f t="shared" si="25"/>
        <v>Friday</v>
      </c>
      <c r="D445" s="10" t="str">
        <f t="shared" si="26"/>
        <v>Same</v>
      </c>
      <c r="E445" s="2">
        <v>83.46</v>
      </c>
      <c r="F445" s="2">
        <v>20</v>
      </c>
      <c r="G445" s="1">
        <f t="shared" si="27"/>
        <v>0.23963575365444525</v>
      </c>
      <c r="H445" s="2">
        <v>5</v>
      </c>
      <c r="I445" s="26">
        <v>0.77222222222222225</v>
      </c>
      <c r="J445" s="26">
        <v>0.81180555555555556</v>
      </c>
      <c r="K445" s="27">
        <f>Table3[[#This Row],[Delivery Time]]-Table3[[#This Row],[Order Time]]</f>
        <v>3.9583333333333304E-2</v>
      </c>
      <c r="L445" s="43">
        <v>57</v>
      </c>
      <c r="M445" s="25" t="s">
        <v>0</v>
      </c>
      <c r="N445" s="28"/>
      <c r="O445" s="28" t="s">
        <v>39</v>
      </c>
      <c r="P445" s="25" t="s">
        <v>20</v>
      </c>
    </row>
    <row r="446" spans="1:16" x14ac:dyDescent="0.25">
      <c r="A446" s="23">
        <f t="shared" si="24"/>
        <v>445</v>
      </c>
      <c r="B446" s="24">
        <v>43064</v>
      </c>
      <c r="C446" s="18" t="str">
        <f t="shared" si="25"/>
        <v>Saturday</v>
      </c>
      <c r="D446" s="10" t="str">
        <f t="shared" si="26"/>
        <v>Different</v>
      </c>
      <c r="E446" s="2">
        <v>32.479999999999997</v>
      </c>
      <c r="F446" s="2">
        <v>6</v>
      </c>
      <c r="G446" s="1">
        <f t="shared" si="27"/>
        <v>0.18472906403940889</v>
      </c>
      <c r="H446" s="2">
        <v>1.5</v>
      </c>
      <c r="I446" s="26">
        <v>0.73819444444444438</v>
      </c>
      <c r="J446" s="26">
        <v>0.76597222222222217</v>
      </c>
      <c r="K446" s="27">
        <f>Table3[[#This Row],[Delivery Time]]-Table3[[#This Row],[Order Time]]</f>
        <v>2.777777777777779E-2</v>
      </c>
      <c r="L446" s="43">
        <v>40</v>
      </c>
      <c r="M446" s="25" t="s">
        <v>0</v>
      </c>
      <c r="N446" s="28"/>
      <c r="O446" s="28" t="s">
        <v>41</v>
      </c>
      <c r="P446" s="25" t="s">
        <v>20</v>
      </c>
    </row>
    <row r="447" spans="1:16" x14ac:dyDescent="0.25">
      <c r="A447" s="23">
        <f t="shared" si="24"/>
        <v>446</v>
      </c>
      <c r="B447" s="24">
        <v>43064</v>
      </c>
      <c r="C447" s="18" t="str">
        <f t="shared" si="25"/>
        <v>Saturday</v>
      </c>
      <c r="D447" s="10" t="str">
        <f t="shared" si="26"/>
        <v>Same</v>
      </c>
      <c r="E447" s="2">
        <v>38.65</v>
      </c>
      <c r="F447" s="2">
        <v>5</v>
      </c>
      <c r="G447" s="1">
        <f t="shared" si="27"/>
        <v>0.12936610608020699</v>
      </c>
      <c r="H447" s="2">
        <v>1.5</v>
      </c>
      <c r="I447" s="26">
        <v>0.74305555555555547</v>
      </c>
      <c r="J447" s="26">
        <v>0.77569444444444446</v>
      </c>
      <c r="K447" s="27">
        <f>Table3[[#This Row],[Delivery Time]]-Table3[[#This Row],[Order Time]]</f>
        <v>3.2638888888888995E-2</v>
      </c>
      <c r="L447" s="43">
        <v>47.000000000000007</v>
      </c>
      <c r="M447" s="25" t="s">
        <v>0</v>
      </c>
      <c r="N447" s="28"/>
      <c r="O447" s="28" t="s">
        <v>39</v>
      </c>
      <c r="P447" s="25" t="s">
        <v>20</v>
      </c>
    </row>
    <row r="448" spans="1:16" x14ac:dyDescent="0.25">
      <c r="A448" s="23">
        <f t="shared" si="24"/>
        <v>447</v>
      </c>
      <c r="B448" s="24">
        <v>43064</v>
      </c>
      <c r="C448" s="18" t="str">
        <f t="shared" si="25"/>
        <v>Saturday</v>
      </c>
      <c r="D448" s="10" t="str">
        <f t="shared" si="26"/>
        <v>Same</v>
      </c>
      <c r="E448" s="2">
        <v>54.34</v>
      </c>
      <c r="F448" s="2">
        <v>10.66</v>
      </c>
      <c r="G448" s="1">
        <f t="shared" si="27"/>
        <v>0.19617224880382775</v>
      </c>
      <c r="H448" s="2">
        <v>5</v>
      </c>
      <c r="I448" s="26">
        <v>0.74930555555555556</v>
      </c>
      <c r="J448" s="26">
        <v>0.78472222222222221</v>
      </c>
      <c r="K448" s="27">
        <f>Table3[[#This Row],[Delivery Time]]-Table3[[#This Row],[Order Time]]</f>
        <v>3.5416666666666652E-2</v>
      </c>
      <c r="L448" s="43">
        <v>51</v>
      </c>
      <c r="M448" s="25" t="s">
        <v>27</v>
      </c>
      <c r="N448" s="28"/>
      <c r="O448" s="28" t="s">
        <v>39</v>
      </c>
      <c r="P448" s="25" t="s">
        <v>20</v>
      </c>
    </row>
    <row r="449" spans="1:16" x14ac:dyDescent="0.25">
      <c r="A449" s="23">
        <f t="shared" si="24"/>
        <v>448</v>
      </c>
      <c r="B449" s="24">
        <v>43065</v>
      </c>
      <c r="C449" s="18" t="str">
        <f t="shared" si="25"/>
        <v>Sunday</v>
      </c>
      <c r="D449" s="10" t="str">
        <f t="shared" si="26"/>
        <v>Different</v>
      </c>
      <c r="E449" s="2">
        <v>33.770000000000003</v>
      </c>
      <c r="F449" s="2">
        <v>3</v>
      </c>
      <c r="G449" s="1">
        <f t="shared" si="27"/>
        <v>8.8836245188036705E-2</v>
      </c>
      <c r="H449" s="2">
        <v>5</v>
      </c>
      <c r="I449" s="26">
        <v>0.69097222222222221</v>
      </c>
      <c r="J449" s="26">
        <v>0.72361111111111109</v>
      </c>
      <c r="K449" s="27">
        <f>Table3[[#This Row],[Delivery Time]]-Table3[[#This Row],[Order Time]]</f>
        <v>3.2638888888888884E-2</v>
      </c>
      <c r="L449" s="43">
        <v>47.000000000000007</v>
      </c>
      <c r="M449" s="25" t="s">
        <v>12</v>
      </c>
      <c r="N449" s="28"/>
      <c r="O449" s="28" t="s">
        <v>39</v>
      </c>
      <c r="P449" s="25" t="s">
        <v>20</v>
      </c>
    </row>
    <row r="450" spans="1:16" x14ac:dyDescent="0.25">
      <c r="A450" s="23">
        <f t="shared" si="24"/>
        <v>449</v>
      </c>
      <c r="B450" s="24">
        <v>43065</v>
      </c>
      <c r="C450" s="18" t="str">
        <f t="shared" si="25"/>
        <v>Sunday</v>
      </c>
      <c r="D450" s="10" t="str">
        <f t="shared" si="26"/>
        <v>Same</v>
      </c>
      <c r="E450" s="2">
        <v>28.36</v>
      </c>
      <c r="F450" s="2">
        <v>8</v>
      </c>
      <c r="G450" s="1">
        <f t="shared" si="27"/>
        <v>0.28208744710860367</v>
      </c>
      <c r="H450" s="2">
        <v>5</v>
      </c>
      <c r="I450" s="26">
        <v>0.74444444444444446</v>
      </c>
      <c r="J450" s="26">
        <v>0.77361111111111114</v>
      </c>
      <c r="K450" s="27">
        <f>Table3[[#This Row],[Delivery Time]]-Table3[[#This Row],[Order Time]]</f>
        <v>2.9166666666666674E-2</v>
      </c>
      <c r="L450" s="43">
        <v>42</v>
      </c>
      <c r="M450" s="25" t="s">
        <v>0</v>
      </c>
      <c r="N450" s="28"/>
      <c r="O450" s="28" t="s">
        <v>39</v>
      </c>
      <c r="P450" s="25" t="s">
        <v>20</v>
      </c>
    </row>
    <row r="451" spans="1:16" x14ac:dyDescent="0.25">
      <c r="A451" s="23">
        <f t="shared" si="24"/>
        <v>450</v>
      </c>
      <c r="B451" s="24">
        <v>43065</v>
      </c>
      <c r="C451" s="18" t="str">
        <f t="shared" si="25"/>
        <v>Sunday</v>
      </c>
      <c r="D451" s="10" t="str">
        <f t="shared" si="26"/>
        <v>Same</v>
      </c>
      <c r="E451" s="2">
        <v>40.21</v>
      </c>
      <c r="F451" s="2">
        <v>7</v>
      </c>
      <c r="G451" s="1">
        <f t="shared" si="27"/>
        <v>0.17408604824670479</v>
      </c>
      <c r="H451" s="2">
        <v>5</v>
      </c>
      <c r="I451" s="26">
        <v>0.75486111111111109</v>
      </c>
      <c r="J451" s="26">
        <v>0.77777777777777779</v>
      </c>
      <c r="K451" s="27">
        <f>Table3[[#This Row],[Delivery Time]]-Table3[[#This Row],[Order Time]]</f>
        <v>2.2916666666666696E-2</v>
      </c>
      <c r="L451" s="43">
        <v>33</v>
      </c>
      <c r="M451" s="25" t="s">
        <v>0</v>
      </c>
      <c r="N451" s="28"/>
      <c r="O451" s="28" t="s">
        <v>39</v>
      </c>
      <c r="P451" s="25" t="s">
        <v>20</v>
      </c>
    </row>
    <row r="452" spans="1:16" x14ac:dyDescent="0.25">
      <c r="A452" s="23">
        <f t="shared" si="24"/>
        <v>451</v>
      </c>
      <c r="B452" s="24">
        <v>43065</v>
      </c>
      <c r="C452" s="18" t="str">
        <f t="shared" si="25"/>
        <v>Sunday</v>
      </c>
      <c r="D452" s="10" t="str">
        <f t="shared" si="26"/>
        <v>Same</v>
      </c>
      <c r="E452" s="2">
        <v>27.06</v>
      </c>
      <c r="F452" s="2">
        <v>7.94</v>
      </c>
      <c r="G452" s="1">
        <f t="shared" si="27"/>
        <v>0.29342202512934223</v>
      </c>
      <c r="H452" s="2">
        <v>1.5</v>
      </c>
      <c r="I452" s="26">
        <v>0.7895833333333333</v>
      </c>
      <c r="J452" s="26">
        <v>0.80763888888888891</v>
      </c>
      <c r="K452" s="27">
        <f>Table3[[#This Row],[Delivery Time]]-Table3[[#This Row],[Order Time]]</f>
        <v>1.8055555555555602E-2</v>
      </c>
      <c r="L452" s="43">
        <v>26</v>
      </c>
      <c r="M452" s="25" t="s">
        <v>0</v>
      </c>
      <c r="N452" s="28"/>
      <c r="O452" s="28" t="s">
        <v>39</v>
      </c>
      <c r="P452" s="25" t="s">
        <v>20</v>
      </c>
    </row>
    <row r="453" spans="1:16" x14ac:dyDescent="0.25">
      <c r="A453" s="23">
        <f t="shared" si="24"/>
        <v>452</v>
      </c>
      <c r="B453" s="24">
        <v>43065</v>
      </c>
      <c r="C453" s="18" t="str">
        <f t="shared" si="25"/>
        <v>Sunday</v>
      </c>
      <c r="D453" s="10" t="str">
        <f t="shared" si="26"/>
        <v>Same</v>
      </c>
      <c r="E453" s="2">
        <v>31.88</v>
      </c>
      <c r="F453" s="2">
        <v>7</v>
      </c>
      <c r="G453" s="1">
        <f t="shared" si="27"/>
        <v>0.21957340025094105</v>
      </c>
      <c r="H453" s="2">
        <v>7</v>
      </c>
      <c r="I453" s="26">
        <v>0.82986111111111116</v>
      </c>
      <c r="J453" s="26">
        <v>0.85277777777777775</v>
      </c>
      <c r="K453" s="27">
        <f>Table3[[#This Row],[Delivery Time]]-Table3[[#This Row],[Order Time]]</f>
        <v>2.2916666666666585E-2</v>
      </c>
      <c r="L453" s="43">
        <v>33</v>
      </c>
      <c r="M453" s="25" t="s">
        <v>0</v>
      </c>
      <c r="N453" s="28"/>
      <c r="O453" s="28" t="s">
        <v>39</v>
      </c>
      <c r="P453" s="25" t="s">
        <v>20</v>
      </c>
    </row>
    <row r="454" spans="1:16" x14ac:dyDescent="0.25">
      <c r="A454" s="23">
        <f t="shared" ref="A454:A517" si="28">ROW(A453)</f>
        <v>453</v>
      </c>
      <c r="B454" s="24">
        <v>43070</v>
      </c>
      <c r="C454" s="18" t="str">
        <f t="shared" ref="C454:C517" si="29">TEXT(B454,"dddd")</f>
        <v>Friday</v>
      </c>
      <c r="D454" s="10" t="str">
        <f t="shared" ref="D454:D517" si="30">IF(B453=B454, "Same", "Different")</f>
        <v>Different</v>
      </c>
      <c r="E454" s="2">
        <v>18.350000000000001</v>
      </c>
      <c r="F454" s="2">
        <v>3.65</v>
      </c>
      <c r="G454" s="1">
        <f t="shared" ref="G454:G517" si="31">F454/E454</f>
        <v>0.19891008174386918</v>
      </c>
      <c r="H454" s="2">
        <v>1.5</v>
      </c>
      <c r="I454" s="26">
        <v>0.7006944444444444</v>
      </c>
      <c r="J454" s="26">
        <v>0.72083333333333333</v>
      </c>
      <c r="K454" s="27">
        <f>Table3[[#This Row],[Delivery Time]]-Table3[[#This Row],[Order Time]]</f>
        <v>2.0138888888888928E-2</v>
      </c>
      <c r="L454" s="43">
        <v>29.000000000000004</v>
      </c>
      <c r="M454" s="25" t="s">
        <v>0</v>
      </c>
      <c r="N454" s="28"/>
      <c r="O454" s="28" t="s">
        <v>39</v>
      </c>
      <c r="P454" s="25" t="s">
        <v>20</v>
      </c>
    </row>
    <row r="455" spans="1:16" x14ac:dyDescent="0.25">
      <c r="A455" s="23">
        <f t="shared" si="28"/>
        <v>454</v>
      </c>
      <c r="B455" s="24">
        <v>43070</v>
      </c>
      <c r="C455" s="18" t="str">
        <f t="shared" si="29"/>
        <v>Friday</v>
      </c>
      <c r="D455" s="10" t="str">
        <f t="shared" si="30"/>
        <v>Same</v>
      </c>
      <c r="E455" s="2">
        <v>36.479999999999997</v>
      </c>
      <c r="F455" s="2">
        <v>5</v>
      </c>
      <c r="G455" s="1">
        <f t="shared" si="31"/>
        <v>0.13706140350877194</v>
      </c>
      <c r="H455" s="2">
        <v>5</v>
      </c>
      <c r="I455" s="26">
        <v>0.70347222222222217</v>
      </c>
      <c r="J455" s="26">
        <v>0.73333333333333339</v>
      </c>
      <c r="K455" s="27">
        <f>Table3[[#This Row],[Delivery Time]]-Table3[[#This Row],[Order Time]]</f>
        <v>2.9861111111111227E-2</v>
      </c>
      <c r="L455" s="43">
        <v>43</v>
      </c>
      <c r="M455" s="25" t="s">
        <v>0</v>
      </c>
      <c r="N455" s="28"/>
      <c r="O455" s="28" t="s">
        <v>39</v>
      </c>
      <c r="P455" s="25" t="s">
        <v>20</v>
      </c>
    </row>
    <row r="456" spans="1:16" x14ac:dyDescent="0.25">
      <c r="A456" s="23">
        <f t="shared" si="28"/>
        <v>455</v>
      </c>
      <c r="B456" s="24">
        <v>43070</v>
      </c>
      <c r="C456" s="18" t="str">
        <f t="shared" si="29"/>
        <v>Friday</v>
      </c>
      <c r="D456" s="10" t="str">
        <f t="shared" si="30"/>
        <v>Same</v>
      </c>
      <c r="E456" s="2">
        <v>44.27</v>
      </c>
      <c r="F456" s="2">
        <v>6</v>
      </c>
      <c r="G456" s="1">
        <f t="shared" si="31"/>
        <v>0.1355319629545968</v>
      </c>
      <c r="H456" s="2">
        <v>1.5</v>
      </c>
      <c r="I456" s="26">
        <v>0.76597222222222217</v>
      </c>
      <c r="J456" s="26">
        <v>0.78888888888888886</v>
      </c>
      <c r="K456" s="27">
        <f>Table3[[#This Row],[Delivery Time]]-Table3[[#This Row],[Order Time]]</f>
        <v>2.2916666666666696E-2</v>
      </c>
      <c r="L456" s="43">
        <v>33</v>
      </c>
      <c r="M456" s="25" t="s">
        <v>11</v>
      </c>
      <c r="N456" s="28"/>
      <c r="O456" s="28" t="s">
        <v>39</v>
      </c>
      <c r="P456" s="25" t="s">
        <v>20</v>
      </c>
    </row>
    <row r="457" spans="1:16" x14ac:dyDescent="0.25">
      <c r="A457" s="23">
        <f t="shared" si="28"/>
        <v>456</v>
      </c>
      <c r="B457" s="24">
        <v>43070</v>
      </c>
      <c r="C457" s="18" t="str">
        <f t="shared" si="29"/>
        <v>Friday</v>
      </c>
      <c r="D457" s="10" t="str">
        <f t="shared" si="30"/>
        <v>Same</v>
      </c>
      <c r="E457" s="2">
        <v>46.44</v>
      </c>
      <c r="F457" s="2">
        <v>8.56</v>
      </c>
      <c r="G457" s="1">
        <f t="shared" si="31"/>
        <v>0.1843238587424634</v>
      </c>
      <c r="H457" s="2">
        <v>1.5</v>
      </c>
      <c r="I457" s="26">
        <v>0.77083333333333337</v>
      </c>
      <c r="J457" s="26">
        <v>0.79513888888888884</v>
      </c>
      <c r="K457" s="27">
        <f>Table3[[#This Row],[Delivery Time]]-Table3[[#This Row],[Order Time]]</f>
        <v>2.4305555555555469E-2</v>
      </c>
      <c r="L457" s="43">
        <v>35</v>
      </c>
      <c r="M457" s="25" t="s">
        <v>11</v>
      </c>
      <c r="N457" s="28"/>
      <c r="O457" s="28" t="s">
        <v>39</v>
      </c>
      <c r="P457" s="25" t="s">
        <v>20</v>
      </c>
    </row>
    <row r="458" spans="1:16" x14ac:dyDescent="0.25">
      <c r="A458" s="23">
        <f t="shared" si="28"/>
        <v>457</v>
      </c>
      <c r="B458" s="24">
        <v>43070</v>
      </c>
      <c r="C458" s="18" t="str">
        <f t="shared" si="29"/>
        <v>Friday</v>
      </c>
      <c r="D458" s="10" t="str">
        <f t="shared" si="30"/>
        <v>Same</v>
      </c>
      <c r="E458" s="2">
        <v>21.33</v>
      </c>
      <c r="F458" s="2">
        <v>3</v>
      </c>
      <c r="G458" s="1">
        <f t="shared" si="31"/>
        <v>0.14064697609001409</v>
      </c>
      <c r="H458" s="2">
        <v>1.5</v>
      </c>
      <c r="I458" s="26">
        <v>0.77430555555555547</v>
      </c>
      <c r="J458" s="26">
        <v>0.80833333333333324</v>
      </c>
      <c r="K458" s="27">
        <f>Table3[[#This Row],[Delivery Time]]-Table3[[#This Row],[Order Time]]</f>
        <v>3.4027777777777768E-2</v>
      </c>
      <c r="L458" s="43">
        <v>49</v>
      </c>
      <c r="M458" s="25" t="s">
        <v>11</v>
      </c>
      <c r="N458" s="28"/>
      <c r="O458" s="28" t="s">
        <v>41</v>
      </c>
      <c r="P458" s="25" t="s">
        <v>20</v>
      </c>
    </row>
    <row r="459" spans="1:16" x14ac:dyDescent="0.25">
      <c r="A459" s="23">
        <f t="shared" si="28"/>
        <v>458</v>
      </c>
      <c r="B459" s="24">
        <v>43070</v>
      </c>
      <c r="C459" s="18" t="str">
        <f t="shared" si="29"/>
        <v>Friday</v>
      </c>
      <c r="D459" s="10" t="str">
        <f t="shared" si="30"/>
        <v>Same</v>
      </c>
      <c r="E459" s="2">
        <v>44.27</v>
      </c>
      <c r="F459" s="2">
        <v>20</v>
      </c>
      <c r="G459" s="1">
        <f t="shared" si="31"/>
        <v>0.45177320984865593</v>
      </c>
      <c r="H459" s="2">
        <v>5</v>
      </c>
      <c r="I459" s="26">
        <v>0.83680555555555547</v>
      </c>
      <c r="J459" s="26">
        <v>0.86249999999999993</v>
      </c>
      <c r="K459" s="27">
        <f>Table3[[#This Row],[Delivery Time]]-Table3[[#This Row],[Order Time]]</f>
        <v>2.5694444444444464E-2</v>
      </c>
      <c r="L459" s="43">
        <v>37</v>
      </c>
      <c r="M459" s="25" t="s">
        <v>0</v>
      </c>
      <c r="N459" s="28"/>
      <c r="O459" s="28" t="s">
        <v>39</v>
      </c>
      <c r="P459" s="25" t="s">
        <v>20</v>
      </c>
    </row>
    <row r="460" spans="1:16" x14ac:dyDescent="0.25">
      <c r="A460" s="23">
        <f t="shared" si="28"/>
        <v>459</v>
      </c>
      <c r="B460" s="24">
        <v>43070</v>
      </c>
      <c r="C460" s="18" t="str">
        <f t="shared" si="29"/>
        <v>Friday</v>
      </c>
      <c r="D460" s="10" t="str">
        <f t="shared" si="30"/>
        <v>Same</v>
      </c>
      <c r="E460" s="2">
        <v>23.27</v>
      </c>
      <c r="F460" s="2">
        <v>5</v>
      </c>
      <c r="G460" s="1">
        <f t="shared" si="31"/>
        <v>0.21486892995272883</v>
      </c>
      <c r="H460" s="2">
        <v>1.5</v>
      </c>
      <c r="I460" s="26">
        <v>0.87708333333333333</v>
      </c>
      <c r="J460" s="26">
        <v>0.89444444444444438</v>
      </c>
      <c r="K460" s="27">
        <f>Table3[[#This Row],[Delivery Time]]-Table3[[#This Row],[Order Time]]</f>
        <v>1.7361111111111049E-2</v>
      </c>
      <c r="L460" s="43">
        <v>25</v>
      </c>
      <c r="M460" s="25" t="s">
        <v>11</v>
      </c>
      <c r="N460" s="28"/>
      <c r="O460" s="28" t="s">
        <v>41</v>
      </c>
      <c r="P460" s="25" t="s">
        <v>20</v>
      </c>
    </row>
    <row r="461" spans="1:16" x14ac:dyDescent="0.25">
      <c r="A461" s="23">
        <f t="shared" si="28"/>
        <v>460</v>
      </c>
      <c r="B461" s="24">
        <v>43071</v>
      </c>
      <c r="C461" s="18" t="str">
        <f t="shared" si="29"/>
        <v>Saturday</v>
      </c>
      <c r="D461" s="10" t="str">
        <f t="shared" si="30"/>
        <v>Different</v>
      </c>
      <c r="E461" s="2">
        <v>29.66</v>
      </c>
      <c r="F461" s="2">
        <v>5</v>
      </c>
      <c r="G461" s="1">
        <f t="shared" si="31"/>
        <v>0.16857720836142953</v>
      </c>
      <c r="H461" s="2">
        <v>5</v>
      </c>
      <c r="I461" s="26">
        <v>0.72916666666666663</v>
      </c>
      <c r="J461" s="26">
        <v>0.72916666666666663</v>
      </c>
      <c r="K461" s="27">
        <f>Table3[[#This Row],[Delivery Time]]-Table3[[#This Row],[Order Time]]</f>
        <v>0</v>
      </c>
      <c r="L461" s="43">
        <v>0</v>
      </c>
      <c r="M461" s="25" t="s">
        <v>0</v>
      </c>
      <c r="N461" s="28"/>
      <c r="O461" s="28" t="s">
        <v>39</v>
      </c>
      <c r="P461" s="25" t="s">
        <v>16</v>
      </c>
    </row>
    <row r="462" spans="1:16" x14ac:dyDescent="0.25">
      <c r="A462" s="23">
        <f t="shared" si="28"/>
        <v>461</v>
      </c>
      <c r="B462" s="24">
        <v>43071</v>
      </c>
      <c r="C462" s="18" t="str">
        <f t="shared" si="29"/>
        <v>Saturday</v>
      </c>
      <c r="D462" s="10" t="str">
        <f t="shared" si="30"/>
        <v>Same</v>
      </c>
      <c r="E462" s="2">
        <v>32.69</v>
      </c>
      <c r="F462" s="2">
        <v>7</v>
      </c>
      <c r="G462" s="1">
        <f t="shared" si="31"/>
        <v>0.21413276231263384</v>
      </c>
      <c r="H462" s="2">
        <v>1.5</v>
      </c>
      <c r="I462" s="26">
        <v>0.73125000000000007</v>
      </c>
      <c r="J462" s="26">
        <v>0.75208333333333333</v>
      </c>
      <c r="K462" s="27">
        <f>Table3[[#This Row],[Delivery Time]]-Table3[[#This Row],[Order Time]]</f>
        <v>2.0833333333333259E-2</v>
      </c>
      <c r="L462" s="43">
        <v>30</v>
      </c>
      <c r="M462" s="25" t="s">
        <v>0</v>
      </c>
      <c r="N462" s="28"/>
      <c r="O462" s="28" t="s">
        <v>41</v>
      </c>
      <c r="P462" s="25" t="s">
        <v>20</v>
      </c>
    </row>
    <row r="463" spans="1:16" x14ac:dyDescent="0.25">
      <c r="A463" s="23">
        <f t="shared" si="28"/>
        <v>462</v>
      </c>
      <c r="B463" s="24">
        <v>43071</v>
      </c>
      <c r="C463" s="18" t="str">
        <f t="shared" si="29"/>
        <v>Saturday</v>
      </c>
      <c r="D463" s="10" t="str">
        <f t="shared" si="30"/>
        <v>Same</v>
      </c>
      <c r="E463" s="2">
        <v>35.72</v>
      </c>
      <c r="F463" s="2">
        <v>6</v>
      </c>
      <c r="G463" s="1">
        <f t="shared" si="31"/>
        <v>0.16797312430011199</v>
      </c>
      <c r="H463" s="2">
        <v>1.5</v>
      </c>
      <c r="I463" s="26">
        <v>0.75416666666666676</v>
      </c>
      <c r="J463" s="26">
        <v>0.78055555555555556</v>
      </c>
      <c r="K463" s="27">
        <f>Table3[[#This Row],[Delivery Time]]-Table3[[#This Row],[Order Time]]</f>
        <v>2.6388888888888795E-2</v>
      </c>
      <c r="L463" s="43">
        <v>38</v>
      </c>
      <c r="M463" s="25" t="s">
        <v>0</v>
      </c>
      <c r="N463" s="28"/>
      <c r="O463" s="28" t="s">
        <v>41</v>
      </c>
      <c r="P463" s="25" t="s">
        <v>20</v>
      </c>
    </row>
    <row r="464" spans="1:16" x14ac:dyDescent="0.25">
      <c r="A464" s="23">
        <f t="shared" si="28"/>
        <v>463</v>
      </c>
      <c r="B464" s="24">
        <v>43071</v>
      </c>
      <c r="C464" s="18" t="str">
        <f t="shared" si="29"/>
        <v>Saturday</v>
      </c>
      <c r="D464" s="10" t="str">
        <f t="shared" si="30"/>
        <v>Same</v>
      </c>
      <c r="E464" s="2">
        <v>29.99</v>
      </c>
      <c r="F464" s="2">
        <v>4</v>
      </c>
      <c r="G464" s="1">
        <f t="shared" si="31"/>
        <v>0.13337779259753252</v>
      </c>
      <c r="H464" s="2">
        <v>1.5</v>
      </c>
      <c r="I464" s="26">
        <v>0.76250000000000007</v>
      </c>
      <c r="J464" s="26">
        <v>0.78680555555555554</v>
      </c>
      <c r="K464" s="27">
        <f>Table3[[#This Row],[Delivery Time]]-Table3[[#This Row],[Order Time]]</f>
        <v>2.4305555555555469E-2</v>
      </c>
      <c r="L464" s="43">
        <v>35</v>
      </c>
      <c r="M464" s="25" t="s">
        <v>0</v>
      </c>
      <c r="N464" s="28"/>
      <c r="O464" s="28" t="s">
        <v>39</v>
      </c>
      <c r="P464" s="25" t="s">
        <v>20</v>
      </c>
    </row>
    <row r="465" spans="1:16" x14ac:dyDescent="0.25">
      <c r="A465" s="23">
        <f t="shared" si="28"/>
        <v>464</v>
      </c>
      <c r="B465" s="24">
        <v>43071</v>
      </c>
      <c r="C465" s="18" t="str">
        <f t="shared" si="29"/>
        <v>Saturday</v>
      </c>
      <c r="D465" s="10" t="str">
        <f t="shared" si="30"/>
        <v>Same</v>
      </c>
      <c r="E465" s="2">
        <v>99.2</v>
      </c>
      <c r="F465" s="2">
        <v>10</v>
      </c>
      <c r="G465" s="1">
        <f t="shared" si="31"/>
        <v>0.10080645161290322</v>
      </c>
      <c r="H465" s="2">
        <v>1.5</v>
      </c>
      <c r="I465" s="26">
        <v>0.7993055555555556</v>
      </c>
      <c r="J465" s="26">
        <v>0.82500000000000007</v>
      </c>
      <c r="K465" s="27">
        <f>Table3[[#This Row],[Delivery Time]]-Table3[[#This Row],[Order Time]]</f>
        <v>2.5694444444444464E-2</v>
      </c>
      <c r="L465" s="43">
        <v>37</v>
      </c>
      <c r="M465" s="25" t="s">
        <v>0</v>
      </c>
      <c r="N465" s="28"/>
      <c r="O465" s="28" t="s">
        <v>39</v>
      </c>
      <c r="P465" s="25" t="s">
        <v>20</v>
      </c>
    </row>
    <row r="466" spans="1:16" x14ac:dyDescent="0.25">
      <c r="A466" s="23">
        <f t="shared" si="28"/>
        <v>465</v>
      </c>
      <c r="B466" s="24">
        <v>43071</v>
      </c>
      <c r="C466" s="18" t="str">
        <f t="shared" si="29"/>
        <v>Saturday</v>
      </c>
      <c r="D466" s="10" t="str">
        <f t="shared" si="30"/>
        <v>Same</v>
      </c>
      <c r="E466" s="2">
        <v>28.63</v>
      </c>
      <c r="F466" s="2">
        <v>6</v>
      </c>
      <c r="G466" s="1">
        <f t="shared" si="31"/>
        <v>0.20957038071952497</v>
      </c>
      <c r="H466" s="2">
        <v>1.5</v>
      </c>
      <c r="I466" s="26">
        <v>0.82430555555555562</v>
      </c>
      <c r="J466" s="26">
        <v>0.84722222222222221</v>
      </c>
      <c r="K466" s="27">
        <f>Table3[[#This Row],[Delivery Time]]-Table3[[#This Row],[Order Time]]</f>
        <v>2.2916666666666585E-2</v>
      </c>
      <c r="L466" s="43">
        <v>33</v>
      </c>
      <c r="M466" s="25" t="s">
        <v>11</v>
      </c>
      <c r="N466" s="28"/>
      <c r="O466" s="28" t="s">
        <v>39</v>
      </c>
      <c r="P466" s="25" t="s">
        <v>20</v>
      </c>
    </row>
    <row r="467" spans="1:16" x14ac:dyDescent="0.25">
      <c r="A467" s="23">
        <f t="shared" si="28"/>
        <v>466</v>
      </c>
      <c r="B467" s="24">
        <v>43071</v>
      </c>
      <c r="C467" s="18" t="str">
        <f t="shared" si="29"/>
        <v>Saturday</v>
      </c>
      <c r="D467" s="10" t="str">
        <f t="shared" si="30"/>
        <v>Same</v>
      </c>
      <c r="E467" s="2">
        <v>17.86</v>
      </c>
      <c r="F467" s="2">
        <v>3.14</v>
      </c>
      <c r="G467" s="1">
        <f t="shared" si="31"/>
        <v>0.17581187010078389</v>
      </c>
      <c r="H467" s="2">
        <v>1.5</v>
      </c>
      <c r="I467" s="26">
        <v>0.83333333333333337</v>
      </c>
      <c r="J467" s="26">
        <v>0.85277777777777775</v>
      </c>
      <c r="K467" s="27">
        <f>Table3[[#This Row],[Delivery Time]]-Table3[[#This Row],[Order Time]]</f>
        <v>1.9444444444444375E-2</v>
      </c>
      <c r="L467" s="43">
        <v>28</v>
      </c>
      <c r="M467" s="25" t="s">
        <v>11</v>
      </c>
      <c r="N467" s="28"/>
      <c r="O467" s="28" t="s">
        <v>39</v>
      </c>
      <c r="P467" s="25" t="s">
        <v>20</v>
      </c>
    </row>
    <row r="468" spans="1:16" x14ac:dyDescent="0.25">
      <c r="A468" s="23">
        <f t="shared" si="28"/>
        <v>467</v>
      </c>
      <c r="B468" s="24">
        <v>43072</v>
      </c>
      <c r="C468" s="18" t="str">
        <f t="shared" si="29"/>
        <v>Sunday</v>
      </c>
      <c r="D468" s="10" t="str">
        <f t="shared" si="30"/>
        <v>Different</v>
      </c>
      <c r="E468" s="2">
        <v>52.34</v>
      </c>
      <c r="F468" s="2">
        <v>5</v>
      </c>
      <c r="G468" s="1">
        <f t="shared" si="31"/>
        <v>9.552923194497516E-2</v>
      </c>
      <c r="H468" s="2">
        <v>1.5</v>
      </c>
      <c r="I468" s="26">
        <v>0.70277777777777783</v>
      </c>
      <c r="J468" s="26">
        <v>0.72222222222222221</v>
      </c>
      <c r="K468" s="27">
        <f>Table3[[#This Row],[Delivery Time]]-Table3[[#This Row],[Order Time]]</f>
        <v>1.9444444444444375E-2</v>
      </c>
      <c r="L468" s="43">
        <v>28</v>
      </c>
      <c r="M468" s="25" t="s">
        <v>0</v>
      </c>
      <c r="N468" s="28"/>
      <c r="O468" s="28" t="s">
        <v>39</v>
      </c>
      <c r="P468" s="25" t="s">
        <v>20</v>
      </c>
    </row>
    <row r="469" spans="1:16" x14ac:dyDescent="0.25">
      <c r="A469" s="23">
        <f t="shared" si="28"/>
        <v>468</v>
      </c>
      <c r="B469" s="24">
        <v>43072</v>
      </c>
      <c r="C469" s="18" t="str">
        <f t="shared" si="29"/>
        <v>Sunday</v>
      </c>
      <c r="D469" s="10" t="str">
        <f t="shared" si="30"/>
        <v>Same</v>
      </c>
      <c r="E469" s="2">
        <v>27.01</v>
      </c>
      <c r="F469" s="2">
        <v>5</v>
      </c>
      <c r="G469" s="1">
        <f t="shared" si="31"/>
        <v>0.18511662347278784</v>
      </c>
      <c r="H469" s="2">
        <v>1.5</v>
      </c>
      <c r="I469" s="26">
        <v>0.75069444444444444</v>
      </c>
      <c r="J469" s="26">
        <v>0.76458333333333339</v>
      </c>
      <c r="K469" s="27">
        <f>Table3[[#This Row],[Delivery Time]]-Table3[[#This Row],[Order Time]]</f>
        <v>1.3888888888888951E-2</v>
      </c>
      <c r="L469" s="43">
        <v>20</v>
      </c>
      <c r="M469" s="25" t="s">
        <v>11</v>
      </c>
      <c r="N469" s="28"/>
      <c r="O469" s="28" t="s">
        <v>41</v>
      </c>
      <c r="P469" s="25" t="s">
        <v>20</v>
      </c>
    </row>
    <row r="470" spans="1:16" x14ac:dyDescent="0.25">
      <c r="A470" s="23">
        <f t="shared" si="28"/>
        <v>469</v>
      </c>
      <c r="B470" s="24">
        <v>43072</v>
      </c>
      <c r="C470" s="18" t="str">
        <f t="shared" si="29"/>
        <v>Sunday</v>
      </c>
      <c r="D470" s="10" t="str">
        <f t="shared" si="30"/>
        <v>Same</v>
      </c>
      <c r="E470" s="2">
        <v>39.4</v>
      </c>
      <c r="F470" s="2">
        <v>5</v>
      </c>
      <c r="G470" s="1">
        <f t="shared" si="31"/>
        <v>0.12690355329949238</v>
      </c>
      <c r="H470" s="2">
        <v>1.5</v>
      </c>
      <c r="I470" s="26">
        <v>0.7680555555555556</v>
      </c>
      <c r="J470" s="26">
        <v>0.78819444444444453</v>
      </c>
      <c r="K470" s="27">
        <f>Table3[[#This Row],[Delivery Time]]-Table3[[#This Row],[Order Time]]</f>
        <v>2.0138888888888928E-2</v>
      </c>
      <c r="L470" s="43">
        <v>29.000000000000004</v>
      </c>
      <c r="M470" s="25" t="s">
        <v>0</v>
      </c>
      <c r="N470" s="28"/>
      <c r="O470" s="28" t="s">
        <v>39</v>
      </c>
      <c r="P470" s="25" t="s">
        <v>20</v>
      </c>
    </row>
    <row r="471" spans="1:16" x14ac:dyDescent="0.25">
      <c r="A471" s="23">
        <f t="shared" si="28"/>
        <v>470</v>
      </c>
      <c r="B471" s="24">
        <v>43072</v>
      </c>
      <c r="C471" s="18" t="str">
        <f t="shared" si="29"/>
        <v>Sunday</v>
      </c>
      <c r="D471" s="10" t="str">
        <f t="shared" si="30"/>
        <v>Same</v>
      </c>
      <c r="E471" s="2">
        <v>30.04</v>
      </c>
      <c r="F471" s="2">
        <v>6</v>
      </c>
      <c r="G471" s="1">
        <f t="shared" si="31"/>
        <v>0.19973368841544609</v>
      </c>
      <c r="H471" s="2">
        <v>1.5</v>
      </c>
      <c r="I471" s="26">
        <v>0.76944444444444438</v>
      </c>
      <c r="J471" s="26">
        <v>0.80208333333333337</v>
      </c>
      <c r="K471" s="27">
        <f>Table3[[#This Row],[Delivery Time]]-Table3[[#This Row],[Order Time]]</f>
        <v>3.2638888888888995E-2</v>
      </c>
      <c r="L471" s="43">
        <v>47.000000000000007</v>
      </c>
      <c r="M471" s="25" t="s">
        <v>0</v>
      </c>
      <c r="N471" s="28"/>
      <c r="O471" s="28" t="s">
        <v>41</v>
      </c>
      <c r="P471" s="25" t="s">
        <v>20</v>
      </c>
    </row>
    <row r="472" spans="1:16" x14ac:dyDescent="0.25">
      <c r="A472" s="23">
        <f t="shared" si="28"/>
        <v>471</v>
      </c>
      <c r="B472" s="24">
        <v>43077</v>
      </c>
      <c r="C472" s="18" t="str">
        <f t="shared" si="29"/>
        <v>Friday</v>
      </c>
      <c r="D472" s="10" t="str">
        <f t="shared" si="30"/>
        <v>Different</v>
      </c>
      <c r="E472" s="2">
        <v>36.159999999999997</v>
      </c>
      <c r="F472" s="2">
        <v>7</v>
      </c>
      <c r="G472" s="1">
        <f t="shared" si="31"/>
        <v>0.1935840707964602</v>
      </c>
      <c r="H472" s="2">
        <v>5</v>
      </c>
      <c r="I472" s="26">
        <v>0.68472222222222223</v>
      </c>
      <c r="J472" s="26">
        <v>0.71458333333333324</v>
      </c>
      <c r="K472" s="27">
        <f>Table3[[#This Row],[Delivery Time]]-Table3[[#This Row],[Order Time]]</f>
        <v>2.9861111111111005E-2</v>
      </c>
      <c r="L472" s="43">
        <v>43</v>
      </c>
      <c r="M472" s="25" t="s">
        <v>0</v>
      </c>
      <c r="N472" s="28"/>
      <c r="O472" s="28" t="s">
        <v>39</v>
      </c>
      <c r="P472" s="25" t="s">
        <v>20</v>
      </c>
    </row>
    <row r="473" spans="1:16" x14ac:dyDescent="0.25">
      <c r="A473" s="23">
        <f t="shared" si="28"/>
        <v>472</v>
      </c>
      <c r="B473" s="24">
        <v>43077</v>
      </c>
      <c r="C473" s="18" t="str">
        <f t="shared" si="29"/>
        <v>Friday</v>
      </c>
      <c r="D473" s="10" t="str">
        <f t="shared" si="30"/>
        <v>Same</v>
      </c>
      <c r="E473" s="2">
        <v>42.43</v>
      </c>
      <c r="F473" s="2">
        <v>6</v>
      </c>
      <c r="G473" s="1">
        <f t="shared" si="31"/>
        <v>0.14140938015555032</v>
      </c>
      <c r="H473" s="2">
        <v>5</v>
      </c>
      <c r="I473" s="26">
        <v>0.68888888888888899</v>
      </c>
      <c r="J473" s="26">
        <v>0.71736111111111101</v>
      </c>
      <c r="K473" s="27">
        <f>Table3[[#This Row],[Delivery Time]]-Table3[[#This Row],[Order Time]]</f>
        <v>2.847222222222201E-2</v>
      </c>
      <c r="L473" s="43">
        <v>41</v>
      </c>
      <c r="M473" s="25" t="s">
        <v>0</v>
      </c>
      <c r="N473" s="28"/>
      <c r="O473" s="28" t="s">
        <v>39</v>
      </c>
      <c r="P473" s="25" t="s">
        <v>20</v>
      </c>
    </row>
    <row r="474" spans="1:16" x14ac:dyDescent="0.25">
      <c r="A474" s="23">
        <f t="shared" si="28"/>
        <v>473</v>
      </c>
      <c r="B474" s="24">
        <v>43077</v>
      </c>
      <c r="C474" s="18" t="str">
        <f t="shared" si="29"/>
        <v>Friday</v>
      </c>
      <c r="D474" s="10" t="str">
        <f t="shared" si="30"/>
        <v>Same</v>
      </c>
      <c r="E474" s="2">
        <v>89.74</v>
      </c>
      <c r="F474" s="2">
        <v>5</v>
      </c>
      <c r="G474" s="1">
        <f t="shared" si="31"/>
        <v>5.5716514374860714E-2</v>
      </c>
      <c r="H474" s="2">
        <v>1.5</v>
      </c>
      <c r="I474" s="26">
        <v>0.74236111111111114</v>
      </c>
      <c r="J474" s="26">
        <v>0.76458333333333339</v>
      </c>
      <c r="K474" s="27">
        <f>Table3[[#This Row],[Delivery Time]]-Table3[[#This Row],[Order Time]]</f>
        <v>2.2222222222222254E-2</v>
      </c>
      <c r="L474" s="43">
        <v>32</v>
      </c>
      <c r="M474" s="25" t="s">
        <v>12</v>
      </c>
      <c r="N474" s="28"/>
      <c r="O474" s="28" t="s">
        <v>39</v>
      </c>
      <c r="P474" s="25" t="s">
        <v>20</v>
      </c>
    </row>
    <row r="475" spans="1:16" x14ac:dyDescent="0.25">
      <c r="A475" s="23">
        <f t="shared" si="28"/>
        <v>474</v>
      </c>
      <c r="B475" s="24">
        <v>43077</v>
      </c>
      <c r="C475" s="18" t="str">
        <f t="shared" si="29"/>
        <v>Friday</v>
      </c>
      <c r="D475" s="10" t="str">
        <f t="shared" si="30"/>
        <v>Same</v>
      </c>
      <c r="E475" s="2">
        <v>19.7</v>
      </c>
      <c r="F475" s="2">
        <v>4</v>
      </c>
      <c r="G475" s="1">
        <f t="shared" si="31"/>
        <v>0.20304568527918782</v>
      </c>
      <c r="H475" s="2">
        <v>5</v>
      </c>
      <c r="I475" s="26">
        <v>0.7416666666666667</v>
      </c>
      <c r="J475" s="26">
        <v>0.77777777777777779</v>
      </c>
      <c r="K475" s="27">
        <f>Table3[[#This Row],[Delivery Time]]-Table3[[#This Row],[Order Time]]</f>
        <v>3.6111111111111094E-2</v>
      </c>
      <c r="L475" s="43">
        <v>52</v>
      </c>
      <c r="M475" s="25" t="s">
        <v>0</v>
      </c>
      <c r="N475" s="28"/>
      <c r="O475" s="28" t="s">
        <v>39</v>
      </c>
      <c r="P475" s="25" t="s">
        <v>20</v>
      </c>
    </row>
    <row r="476" spans="1:16" x14ac:dyDescent="0.25">
      <c r="A476" s="23">
        <f t="shared" si="28"/>
        <v>475</v>
      </c>
      <c r="B476" s="24">
        <v>43077</v>
      </c>
      <c r="C476" s="18" t="str">
        <f t="shared" si="29"/>
        <v>Friday</v>
      </c>
      <c r="D476" s="10" t="str">
        <f t="shared" si="30"/>
        <v>Same</v>
      </c>
      <c r="E476" s="2">
        <v>45.9</v>
      </c>
      <c r="F476" s="2">
        <v>6.5</v>
      </c>
      <c r="G476" s="1">
        <f t="shared" si="31"/>
        <v>0.14161220043572986</v>
      </c>
      <c r="H476" s="2">
        <v>1.5</v>
      </c>
      <c r="I476" s="26">
        <v>0.79652777777777783</v>
      </c>
      <c r="J476" s="26">
        <v>0.81458333333333333</v>
      </c>
      <c r="K476" s="27">
        <f>Table3[[#This Row],[Delivery Time]]-Table3[[#This Row],[Order Time]]</f>
        <v>1.8055555555555491E-2</v>
      </c>
      <c r="L476" s="43">
        <v>26</v>
      </c>
      <c r="M476" s="25" t="s">
        <v>0</v>
      </c>
      <c r="N476" s="28" t="s">
        <v>24</v>
      </c>
      <c r="O476" s="28" t="s">
        <v>39</v>
      </c>
      <c r="P476" s="25" t="s">
        <v>20</v>
      </c>
    </row>
    <row r="477" spans="1:16" x14ac:dyDescent="0.25">
      <c r="A477" s="23">
        <f t="shared" si="28"/>
        <v>476</v>
      </c>
      <c r="B477" s="24">
        <v>43077</v>
      </c>
      <c r="C477" s="18" t="str">
        <f t="shared" si="29"/>
        <v>Friday</v>
      </c>
      <c r="D477" s="10" t="str">
        <f t="shared" si="30"/>
        <v>Same</v>
      </c>
      <c r="E477" s="2">
        <v>56.02</v>
      </c>
      <c r="F477" s="2">
        <v>12</v>
      </c>
      <c r="G477" s="1">
        <f t="shared" si="31"/>
        <v>0.21420921099607282</v>
      </c>
      <c r="H477" s="2">
        <v>1.5</v>
      </c>
      <c r="I477" s="26">
        <v>0.78819444444444453</v>
      </c>
      <c r="J477" s="26">
        <v>0.82013888888888886</v>
      </c>
      <c r="K477" s="27">
        <f>Table3[[#This Row],[Delivery Time]]-Table3[[#This Row],[Order Time]]</f>
        <v>3.1944444444444331E-2</v>
      </c>
      <c r="L477" s="43">
        <v>46.000000000000007</v>
      </c>
      <c r="M477" s="25" t="s">
        <v>0</v>
      </c>
      <c r="N477" s="28"/>
      <c r="O477" s="28" t="s">
        <v>39</v>
      </c>
      <c r="P477" s="25" t="s">
        <v>20</v>
      </c>
    </row>
    <row r="478" spans="1:16" x14ac:dyDescent="0.25">
      <c r="A478" s="23">
        <f t="shared" si="28"/>
        <v>477</v>
      </c>
      <c r="B478" s="24">
        <v>43077</v>
      </c>
      <c r="C478" s="18" t="str">
        <f t="shared" si="29"/>
        <v>Friday</v>
      </c>
      <c r="D478" s="10" t="str">
        <f t="shared" si="30"/>
        <v>Same</v>
      </c>
      <c r="E478" s="2">
        <v>39.19</v>
      </c>
      <c r="F478" s="2">
        <v>7</v>
      </c>
      <c r="G478" s="1">
        <f t="shared" si="31"/>
        <v>0.17861699413115592</v>
      </c>
      <c r="H478" s="2">
        <v>1.5</v>
      </c>
      <c r="I478" s="26">
        <v>0.82430555555555562</v>
      </c>
      <c r="J478" s="26">
        <v>0.84027777777777779</v>
      </c>
      <c r="K478" s="27">
        <f>Table3[[#This Row],[Delivery Time]]-Table3[[#This Row],[Order Time]]</f>
        <v>1.5972222222222165E-2</v>
      </c>
      <c r="L478" s="43">
        <v>23.000000000000004</v>
      </c>
      <c r="M478" s="25" t="s">
        <v>0</v>
      </c>
      <c r="N478" s="28"/>
      <c r="O478" s="28" t="s">
        <v>39</v>
      </c>
      <c r="P478" s="25" t="s">
        <v>20</v>
      </c>
    </row>
    <row r="479" spans="1:16" x14ac:dyDescent="0.25">
      <c r="A479" s="23">
        <f t="shared" si="28"/>
        <v>478</v>
      </c>
      <c r="B479" s="24">
        <v>43077</v>
      </c>
      <c r="C479" s="18" t="str">
        <f t="shared" si="29"/>
        <v>Friday</v>
      </c>
      <c r="D479" s="10" t="str">
        <f t="shared" si="30"/>
        <v>Same</v>
      </c>
      <c r="E479" s="2">
        <v>53.38</v>
      </c>
      <c r="F479" s="2">
        <v>3</v>
      </c>
      <c r="G479" s="1">
        <f t="shared" si="31"/>
        <v>5.6200824278756084E-2</v>
      </c>
      <c r="H479" s="2">
        <v>1.5</v>
      </c>
      <c r="I479" s="26">
        <v>0.84791666666666676</v>
      </c>
      <c r="J479" s="26">
        <v>0.86458333333333337</v>
      </c>
      <c r="K479" s="27">
        <f>Table3[[#This Row],[Delivery Time]]-Table3[[#This Row],[Order Time]]</f>
        <v>1.6666666666666607E-2</v>
      </c>
      <c r="L479" s="43">
        <v>24</v>
      </c>
      <c r="M479" s="25" t="s">
        <v>0</v>
      </c>
      <c r="N479" s="28"/>
      <c r="O479" s="28" t="s">
        <v>40</v>
      </c>
      <c r="P479" s="25" t="s">
        <v>20</v>
      </c>
    </row>
    <row r="480" spans="1:16" x14ac:dyDescent="0.25">
      <c r="A480" s="23">
        <f t="shared" si="28"/>
        <v>479</v>
      </c>
      <c r="B480" s="24">
        <v>43077</v>
      </c>
      <c r="C480" s="18" t="str">
        <f t="shared" si="29"/>
        <v>Friday</v>
      </c>
      <c r="D480" s="10" t="str">
        <f t="shared" si="30"/>
        <v>Same</v>
      </c>
      <c r="E480" s="2">
        <v>27.44</v>
      </c>
      <c r="F480" s="2">
        <v>3</v>
      </c>
      <c r="G480" s="1">
        <f t="shared" si="31"/>
        <v>0.10932944606413994</v>
      </c>
      <c r="H480" s="2">
        <v>1.5</v>
      </c>
      <c r="I480" s="26">
        <v>0.86875000000000002</v>
      </c>
      <c r="J480" s="26">
        <v>0.8833333333333333</v>
      </c>
      <c r="K480" s="27">
        <f>Table3[[#This Row],[Delivery Time]]-Table3[[#This Row],[Order Time]]</f>
        <v>1.4583333333333282E-2</v>
      </c>
      <c r="L480" s="43">
        <v>21</v>
      </c>
      <c r="M480" s="25" t="s">
        <v>0</v>
      </c>
      <c r="N480" s="28"/>
      <c r="O480" s="28" t="s">
        <v>41</v>
      </c>
      <c r="P480" s="25" t="s">
        <v>20</v>
      </c>
    </row>
    <row r="481" spans="1:17" x14ac:dyDescent="0.25">
      <c r="A481" s="23">
        <f t="shared" si="28"/>
        <v>480</v>
      </c>
      <c r="B481" s="24">
        <v>43077</v>
      </c>
      <c r="C481" s="18" t="str">
        <f t="shared" si="29"/>
        <v>Friday</v>
      </c>
      <c r="D481" s="10" t="str">
        <f t="shared" si="30"/>
        <v>Same</v>
      </c>
      <c r="E481" s="2">
        <v>26.52</v>
      </c>
      <c r="F481" s="2">
        <v>23.48</v>
      </c>
      <c r="G481" s="1">
        <f t="shared" si="31"/>
        <v>0.88536953242835603</v>
      </c>
      <c r="H481" s="2">
        <v>1.5</v>
      </c>
      <c r="I481" s="26">
        <v>0.90486111111111101</v>
      </c>
      <c r="J481" s="26">
        <v>0.91805555555555562</v>
      </c>
      <c r="K481" s="27">
        <f>Table3[[#This Row],[Delivery Time]]-Table3[[#This Row],[Order Time]]</f>
        <v>1.319444444444462E-2</v>
      </c>
      <c r="L481" s="43">
        <v>19</v>
      </c>
      <c r="M481" s="25" t="s">
        <v>0</v>
      </c>
      <c r="N481" s="28"/>
      <c r="O481" s="28" t="s">
        <v>39</v>
      </c>
      <c r="P481" s="25" t="s">
        <v>20</v>
      </c>
    </row>
    <row r="482" spans="1:17" x14ac:dyDescent="0.25">
      <c r="A482" s="23">
        <f t="shared" si="28"/>
        <v>481</v>
      </c>
      <c r="B482" s="24">
        <v>43078</v>
      </c>
      <c r="C482" s="18" t="str">
        <f t="shared" si="29"/>
        <v>Saturday</v>
      </c>
      <c r="D482" s="10" t="str">
        <f t="shared" si="30"/>
        <v>Different</v>
      </c>
      <c r="E482" s="2">
        <v>16.18</v>
      </c>
      <c r="F482" s="2">
        <v>2</v>
      </c>
      <c r="G482" s="1">
        <f t="shared" si="31"/>
        <v>0.12360939431396786</v>
      </c>
      <c r="H482" s="2">
        <v>1.5</v>
      </c>
      <c r="I482" s="26">
        <v>0.73611111111111116</v>
      </c>
      <c r="J482" s="26">
        <v>0.73611111111111116</v>
      </c>
      <c r="K482" s="27">
        <f>Table3[[#This Row],[Delivery Time]]-Table3[[#This Row],[Order Time]]</f>
        <v>0</v>
      </c>
      <c r="L482" s="43">
        <v>0</v>
      </c>
      <c r="M482" s="25" t="s">
        <v>0</v>
      </c>
      <c r="N482" s="28"/>
      <c r="O482" s="28" t="s">
        <v>39</v>
      </c>
      <c r="P482" s="25" t="s">
        <v>16</v>
      </c>
    </row>
    <row r="483" spans="1:17" x14ac:dyDescent="0.25">
      <c r="A483" s="23">
        <f t="shared" si="28"/>
        <v>482</v>
      </c>
      <c r="B483" s="24">
        <v>43078</v>
      </c>
      <c r="C483" s="18" t="str">
        <f t="shared" si="29"/>
        <v>Saturday</v>
      </c>
      <c r="D483" s="10" t="str">
        <f t="shared" si="30"/>
        <v>Same</v>
      </c>
      <c r="E483" s="2">
        <v>26.74</v>
      </c>
      <c r="F483" s="2">
        <v>0</v>
      </c>
      <c r="G483" s="1">
        <f t="shared" si="31"/>
        <v>0</v>
      </c>
      <c r="H483" s="2">
        <v>1.5</v>
      </c>
      <c r="I483" s="26">
        <v>0.73541666666666661</v>
      </c>
      <c r="J483" s="26">
        <v>0.7895833333333333</v>
      </c>
      <c r="K483" s="27">
        <f>Table3[[#This Row],[Delivery Time]]-Table3[[#This Row],[Order Time]]</f>
        <v>5.4166666666666696E-2</v>
      </c>
      <c r="L483" s="43">
        <v>78</v>
      </c>
      <c r="M483" s="25" t="s">
        <v>0</v>
      </c>
      <c r="N483" s="28"/>
      <c r="O483" s="28" t="s">
        <v>39</v>
      </c>
      <c r="P483" s="25" t="s">
        <v>20</v>
      </c>
    </row>
    <row r="484" spans="1:17" x14ac:dyDescent="0.25">
      <c r="A484" s="23">
        <f t="shared" si="28"/>
        <v>483</v>
      </c>
      <c r="B484" s="24">
        <v>43078</v>
      </c>
      <c r="C484" s="18" t="str">
        <f t="shared" si="29"/>
        <v>Saturday</v>
      </c>
      <c r="D484" s="10" t="str">
        <f t="shared" si="30"/>
        <v>Same</v>
      </c>
      <c r="E484" s="2">
        <v>48.7</v>
      </c>
      <c r="F484" s="2">
        <v>3</v>
      </c>
      <c r="G484" s="1">
        <f t="shared" si="31"/>
        <v>6.1601642710472276E-2</v>
      </c>
      <c r="H484" s="2">
        <v>1.5</v>
      </c>
      <c r="I484" s="26">
        <v>0.7368055555555556</v>
      </c>
      <c r="J484" s="26">
        <v>0.77361111111111114</v>
      </c>
      <c r="K484" s="27">
        <f>Table3[[#This Row],[Delivery Time]]-Table3[[#This Row],[Order Time]]</f>
        <v>3.6805555555555536E-2</v>
      </c>
      <c r="L484" s="43">
        <v>53</v>
      </c>
      <c r="M484" s="25" t="s">
        <v>0</v>
      </c>
      <c r="N484" s="28"/>
      <c r="O484" s="28" t="s">
        <v>39</v>
      </c>
      <c r="P484" s="25" t="s">
        <v>20</v>
      </c>
    </row>
    <row r="485" spans="1:17" x14ac:dyDescent="0.25">
      <c r="A485" s="23">
        <f t="shared" si="28"/>
        <v>484</v>
      </c>
      <c r="B485" s="24">
        <v>43078</v>
      </c>
      <c r="C485" s="18" t="str">
        <f t="shared" si="29"/>
        <v>Saturday</v>
      </c>
      <c r="D485" s="10" t="str">
        <f t="shared" si="30"/>
        <v>Same</v>
      </c>
      <c r="E485" s="2">
        <v>36.26</v>
      </c>
      <c r="F485" s="2">
        <v>5</v>
      </c>
      <c r="G485" s="1">
        <f t="shared" si="31"/>
        <v>0.13789299503585217</v>
      </c>
      <c r="H485" s="2">
        <v>5</v>
      </c>
      <c r="I485" s="26">
        <v>0.7319444444444444</v>
      </c>
      <c r="J485" s="26">
        <v>0.78055555555555556</v>
      </c>
      <c r="K485" s="27">
        <f>Table3[[#This Row],[Delivery Time]]-Table3[[#This Row],[Order Time]]</f>
        <v>4.861111111111116E-2</v>
      </c>
      <c r="L485" s="43">
        <v>70</v>
      </c>
      <c r="M485" s="25" t="s">
        <v>12</v>
      </c>
      <c r="N485" s="28"/>
      <c r="O485" s="28" t="s">
        <v>39</v>
      </c>
      <c r="P485" s="25" t="s">
        <v>20</v>
      </c>
    </row>
    <row r="486" spans="1:17" x14ac:dyDescent="0.25">
      <c r="A486" s="23">
        <f t="shared" si="28"/>
        <v>485</v>
      </c>
      <c r="B486" s="24">
        <v>43078</v>
      </c>
      <c r="C486" s="18" t="str">
        <f t="shared" si="29"/>
        <v>Saturday</v>
      </c>
      <c r="D486" s="10" t="str">
        <f t="shared" si="30"/>
        <v>Same</v>
      </c>
      <c r="E486" s="2">
        <v>20.239999999999998</v>
      </c>
      <c r="F486" s="2">
        <v>4</v>
      </c>
      <c r="G486" s="1">
        <f t="shared" si="31"/>
        <v>0.19762845849802374</v>
      </c>
      <c r="H486" s="2">
        <v>1.5</v>
      </c>
      <c r="I486" s="26">
        <v>0.77986111111111101</v>
      </c>
      <c r="J486" s="26">
        <v>0.81388888888888899</v>
      </c>
      <c r="K486" s="27">
        <f>Table3[[#This Row],[Delivery Time]]-Table3[[#This Row],[Order Time]]</f>
        <v>3.402777777777799E-2</v>
      </c>
      <c r="L486" s="43">
        <v>49</v>
      </c>
      <c r="M486" s="25" t="s">
        <v>11</v>
      </c>
      <c r="N486" s="28"/>
      <c r="O486" s="28" t="s">
        <v>39</v>
      </c>
      <c r="P486" s="25" t="s">
        <v>20</v>
      </c>
    </row>
    <row r="487" spans="1:17" x14ac:dyDescent="0.25">
      <c r="A487" s="23">
        <f t="shared" si="28"/>
        <v>486</v>
      </c>
      <c r="B487" s="24">
        <v>43078</v>
      </c>
      <c r="C487" s="18" t="str">
        <f t="shared" si="29"/>
        <v>Saturday</v>
      </c>
      <c r="D487" s="10" t="str">
        <f t="shared" si="30"/>
        <v>Same</v>
      </c>
      <c r="E487" s="2">
        <v>21.87</v>
      </c>
      <c r="F487" s="2">
        <v>12</v>
      </c>
      <c r="G487" s="1">
        <f t="shared" si="31"/>
        <v>0.54869684499314131</v>
      </c>
      <c r="H487" s="2">
        <v>1.5</v>
      </c>
      <c r="I487" s="26">
        <v>0.81319444444444444</v>
      </c>
      <c r="J487" s="26">
        <v>0.83888888888888891</v>
      </c>
      <c r="K487" s="27">
        <f>Table3[[#This Row],[Delivery Time]]-Table3[[#This Row],[Order Time]]</f>
        <v>2.5694444444444464E-2</v>
      </c>
      <c r="L487" s="43">
        <v>37</v>
      </c>
      <c r="M487" s="25" t="s">
        <v>0</v>
      </c>
      <c r="N487" s="28" t="s">
        <v>22</v>
      </c>
      <c r="O487" s="28" t="s">
        <v>39</v>
      </c>
      <c r="P487" s="25" t="s">
        <v>20</v>
      </c>
      <c r="Q487" s="39"/>
    </row>
    <row r="488" spans="1:17" x14ac:dyDescent="0.25">
      <c r="A488" s="23">
        <f t="shared" si="28"/>
        <v>487</v>
      </c>
      <c r="B488" s="24">
        <v>43078</v>
      </c>
      <c r="C488" s="18" t="str">
        <f t="shared" si="29"/>
        <v>Saturday</v>
      </c>
      <c r="D488" s="10" t="str">
        <f t="shared" si="30"/>
        <v>Same</v>
      </c>
      <c r="E488" s="2">
        <v>63.27</v>
      </c>
      <c r="F488" s="2">
        <v>10</v>
      </c>
      <c r="G488" s="1">
        <f t="shared" si="31"/>
        <v>0.158052789631737</v>
      </c>
      <c r="H488" s="2">
        <v>5</v>
      </c>
      <c r="I488" s="26">
        <v>0.82291666666666663</v>
      </c>
      <c r="J488" s="26">
        <v>0.8520833333333333</v>
      </c>
      <c r="K488" s="27">
        <f>Table3[[#This Row],[Delivery Time]]-Table3[[#This Row],[Order Time]]</f>
        <v>2.9166666666666674E-2</v>
      </c>
      <c r="L488" s="43">
        <v>42</v>
      </c>
      <c r="M488" s="25" t="s">
        <v>0</v>
      </c>
      <c r="N488" s="28"/>
      <c r="O488" s="28" t="s">
        <v>39</v>
      </c>
      <c r="P488" s="25" t="s">
        <v>20</v>
      </c>
      <c r="Q488" s="39"/>
    </row>
    <row r="489" spans="1:17" x14ac:dyDescent="0.25">
      <c r="A489" s="23">
        <f t="shared" si="28"/>
        <v>488</v>
      </c>
      <c r="B489" s="24">
        <v>43079</v>
      </c>
      <c r="C489" s="18" t="str">
        <f t="shared" si="29"/>
        <v>Sunday</v>
      </c>
      <c r="D489" s="10" t="str">
        <f t="shared" si="30"/>
        <v>Different</v>
      </c>
      <c r="E489" s="2">
        <v>25.11</v>
      </c>
      <c r="F489" s="2">
        <v>6</v>
      </c>
      <c r="G489" s="1">
        <f t="shared" si="31"/>
        <v>0.23894862604540024</v>
      </c>
      <c r="H489" s="2">
        <v>1.5</v>
      </c>
      <c r="I489" s="26">
        <v>0.69513888888888886</v>
      </c>
      <c r="J489" s="26">
        <v>0.71458333333333324</v>
      </c>
      <c r="K489" s="27">
        <f>Table3[[#This Row],[Delivery Time]]-Table3[[#This Row],[Order Time]]</f>
        <v>1.9444444444444375E-2</v>
      </c>
      <c r="L489" s="43">
        <v>28</v>
      </c>
      <c r="M489" s="25" t="s">
        <v>0</v>
      </c>
      <c r="N489" s="28"/>
      <c r="O489" s="28" t="s">
        <v>39</v>
      </c>
      <c r="P489" s="25" t="s">
        <v>20</v>
      </c>
    </row>
    <row r="490" spans="1:17" x14ac:dyDescent="0.25">
      <c r="A490" s="23">
        <f t="shared" si="28"/>
        <v>489</v>
      </c>
      <c r="B490" s="24">
        <v>43079</v>
      </c>
      <c r="C490" s="18" t="str">
        <f t="shared" si="29"/>
        <v>Sunday</v>
      </c>
      <c r="D490" s="10" t="str">
        <f t="shared" si="30"/>
        <v>Same</v>
      </c>
      <c r="E490" s="2">
        <v>32.58</v>
      </c>
      <c r="F490" s="2">
        <v>5</v>
      </c>
      <c r="G490" s="1">
        <f t="shared" si="31"/>
        <v>0.1534683855125844</v>
      </c>
      <c r="H490" s="2">
        <v>1.5</v>
      </c>
      <c r="I490" s="26">
        <v>0.6972222222222223</v>
      </c>
      <c r="J490" s="26">
        <v>0.72638888888888886</v>
      </c>
      <c r="K490" s="27">
        <f>Table3[[#This Row],[Delivery Time]]-Table3[[#This Row],[Order Time]]</f>
        <v>2.9166666666666563E-2</v>
      </c>
      <c r="L490" s="43">
        <v>42</v>
      </c>
      <c r="M490" s="25" t="s">
        <v>12</v>
      </c>
      <c r="N490" s="28"/>
      <c r="O490" s="28" t="s">
        <v>39</v>
      </c>
      <c r="P490" s="25" t="s">
        <v>20</v>
      </c>
    </row>
    <row r="491" spans="1:17" x14ac:dyDescent="0.25">
      <c r="A491" s="23">
        <f t="shared" si="28"/>
        <v>490</v>
      </c>
      <c r="B491" s="24">
        <v>43079</v>
      </c>
      <c r="C491" s="18" t="str">
        <f t="shared" si="29"/>
        <v>Sunday</v>
      </c>
      <c r="D491" s="10" t="str">
        <f t="shared" si="30"/>
        <v>Same</v>
      </c>
      <c r="E491" s="2">
        <v>21.33</v>
      </c>
      <c r="F491" s="2">
        <v>4</v>
      </c>
      <c r="G491" s="1">
        <f t="shared" si="31"/>
        <v>0.18752930145335209</v>
      </c>
      <c r="H491" s="2">
        <v>1.5</v>
      </c>
      <c r="I491" s="26">
        <v>0.73611111111111116</v>
      </c>
      <c r="J491" s="26">
        <v>0.75416666666666676</v>
      </c>
      <c r="K491" s="27">
        <f>Table3[[#This Row],[Delivery Time]]-Table3[[#This Row],[Order Time]]</f>
        <v>1.8055555555555602E-2</v>
      </c>
      <c r="L491" s="43">
        <v>26</v>
      </c>
      <c r="M491" s="25" t="s">
        <v>11</v>
      </c>
      <c r="N491" s="28"/>
      <c r="O491" s="28" t="s">
        <v>39</v>
      </c>
      <c r="P491" s="25" t="s">
        <v>20</v>
      </c>
    </row>
    <row r="492" spans="1:17" x14ac:dyDescent="0.25">
      <c r="A492" s="23">
        <f t="shared" si="28"/>
        <v>491</v>
      </c>
      <c r="B492" s="24">
        <v>43079</v>
      </c>
      <c r="C492" s="18" t="str">
        <f t="shared" si="29"/>
        <v>Sunday</v>
      </c>
      <c r="D492" s="10" t="str">
        <f t="shared" si="30"/>
        <v>Same</v>
      </c>
      <c r="E492" s="2">
        <v>53.2</v>
      </c>
      <c r="F492" s="2">
        <v>10</v>
      </c>
      <c r="G492" s="1">
        <f t="shared" si="31"/>
        <v>0.18796992481203006</v>
      </c>
      <c r="H492" s="2">
        <v>1.5</v>
      </c>
      <c r="I492" s="26">
        <v>0.76041666666666663</v>
      </c>
      <c r="J492" s="26">
        <v>0.77916666666666667</v>
      </c>
      <c r="K492" s="27">
        <f>Table3[[#This Row],[Delivery Time]]-Table3[[#This Row],[Order Time]]</f>
        <v>1.8750000000000044E-2</v>
      </c>
      <c r="L492" s="43">
        <v>26.999999999999996</v>
      </c>
      <c r="M492" s="25" t="s">
        <v>0</v>
      </c>
      <c r="N492" s="28"/>
      <c r="O492" s="28" t="s">
        <v>39</v>
      </c>
      <c r="P492" s="25" t="s">
        <v>20</v>
      </c>
    </row>
    <row r="493" spans="1:17" x14ac:dyDescent="0.25">
      <c r="A493" s="23">
        <f t="shared" si="28"/>
        <v>492</v>
      </c>
      <c r="B493" s="24">
        <v>43079</v>
      </c>
      <c r="C493" s="18" t="str">
        <f t="shared" si="29"/>
        <v>Sunday</v>
      </c>
      <c r="D493" s="10" t="str">
        <f t="shared" si="30"/>
        <v>Same</v>
      </c>
      <c r="E493" s="2">
        <v>30.58</v>
      </c>
      <c r="F493" s="2">
        <v>19.420000000000002</v>
      </c>
      <c r="G493" s="1">
        <f t="shared" si="31"/>
        <v>0.63505559189012439</v>
      </c>
      <c r="H493" s="2">
        <v>1.5</v>
      </c>
      <c r="I493" s="26">
        <v>0.7895833333333333</v>
      </c>
      <c r="J493" s="26">
        <v>0.79999999999999993</v>
      </c>
      <c r="K493" s="27">
        <f>Table3[[#This Row],[Delivery Time]]-Table3[[#This Row],[Order Time]]</f>
        <v>1.041666666666663E-2</v>
      </c>
      <c r="L493" s="43">
        <v>15</v>
      </c>
      <c r="M493" s="25" t="s">
        <v>0</v>
      </c>
      <c r="N493" s="28"/>
      <c r="O493" s="28" t="s">
        <v>39</v>
      </c>
      <c r="P493" s="25" t="s">
        <v>20</v>
      </c>
    </row>
    <row r="494" spans="1:17" x14ac:dyDescent="0.25">
      <c r="A494" s="23">
        <f t="shared" si="28"/>
        <v>493</v>
      </c>
      <c r="B494" s="24">
        <v>43079</v>
      </c>
      <c r="C494" s="18" t="str">
        <f t="shared" si="29"/>
        <v>Sunday</v>
      </c>
      <c r="D494" s="10" t="str">
        <f t="shared" si="30"/>
        <v>Same</v>
      </c>
      <c r="E494" s="2">
        <v>44.06</v>
      </c>
      <c r="F494" s="2">
        <v>5</v>
      </c>
      <c r="G494" s="1">
        <f t="shared" si="31"/>
        <v>0.11348161597821152</v>
      </c>
      <c r="H494" s="2">
        <v>5</v>
      </c>
      <c r="I494" s="26">
        <v>0.79999999999999993</v>
      </c>
      <c r="J494" s="26">
        <v>0.82777777777777783</v>
      </c>
      <c r="K494" s="27">
        <f>Table3[[#This Row],[Delivery Time]]-Table3[[#This Row],[Order Time]]</f>
        <v>2.7777777777777901E-2</v>
      </c>
      <c r="L494" s="43">
        <v>40</v>
      </c>
      <c r="M494" s="25" t="s">
        <v>12</v>
      </c>
      <c r="N494" s="28"/>
      <c r="O494" s="28" t="s">
        <v>39</v>
      </c>
      <c r="P494" s="25" t="s">
        <v>20</v>
      </c>
    </row>
    <row r="495" spans="1:17" x14ac:dyDescent="0.25">
      <c r="A495" s="23">
        <f t="shared" si="28"/>
        <v>494</v>
      </c>
      <c r="B495" s="24">
        <v>43079</v>
      </c>
      <c r="C495" s="18" t="str">
        <f t="shared" si="29"/>
        <v>Sunday</v>
      </c>
      <c r="D495" s="10" t="str">
        <f t="shared" si="30"/>
        <v>Same</v>
      </c>
      <c r="E495" s="2">
        <v>54.56</v>
      </c>
      <c r="F495" s="2">
        <v>5</v>
      </c>
      <c r="G495" s="1">
        <f t="shared" si="31"/>
        <v>9.1642228739002934E-2</v>
      </c>
      <c r="H495" s="2">
        <v>5</v>
      </c>
      <c r="I495" s="26">
        <v>0.80763888888888891</v>
      </c>
      <c r="J495" s="26">
        <v>0.8340277777777777</v>
      </c>
      <c r="K495" s="27">
        <f>Table3[[#This Row],[Delivery Time]]-Table3[[#This Row],[Order Time]]</f>
        <v>2.6388888888888795E-2</v>
      </c>
      <c r="L495" s="43">
        <v>38</v>
      </c>
      <c r="M495" s="25" t="s">
        <v>0</v>
      </c>
      <c r="N495" s="28"/>
      <c r="O495" s="28" t="s">
        <v>39</v>
      </c>
      <c r="P495" s="25" t="s">
        <v>20</v>
      </c>
    </row>
    <row r="496" spans="1:17" x14ac:dyDescent="0.25">
      <c r="A496" s="23">
        <f t="shared" si="28"/>
        <v>495</v>
      </c>
      <c r="B496" s="24">
        <v>43079</v>
      </c>
      <c r="C496" s="18" t="str">
        <f t="shared" si="29"/>
        <v>Sunday</v>
      </c>
      <c r="D496" s="10" t="str">
        <f t="shared" si="30"/>
        <v>Same</v>
      </c>
      <c r="E496" s="2">
        <v>22.41</v>
      </c>
      <c r="F496" s="2">
        <v>5</v>
      </c>
      <c r="G496" s="1">
        <f t="shared" si="31"/>
        <v>0.22311468094600626</v>
      </c>
      <c r="H496" s="2">
        <v>1.5</v>
      </c>
      <c r="I496" s="26">
        <v>0.86875000000000002</v>
      </c>
      <c r="J496" s="26">
        <v>0.8833333333333333</v>
      </c>
      <c r="K496" s="27">
        <f>Table3[[#This Row],[Delivery Time]]-Table3[[#This Row],[Order Time]]</f>
        <v>1.4583333333333282E-2</v>
      </c>
      <c r="L496" s="43">
        <v>21</v>
      </c>
      <c r="M496" s="25" t="s">
        <v>11</v>
      </c>
      <c r="N496" s="28"/>
      <c r="O496" s="28" t="s">
        <v>39</v>
      </c>
      <c r="P496" s="25" t="s">
        <v>20</v>
      </c>
    </row>
    <row r="497" spans="1:16" x14ac:dyDescent="0.25">
      <c r="A497" s="23">
        <f t="shared" si="28"/>
        <v>496</v>
      </c>
      <c r="B497" s="24">
        <v>43084</v>
      </c>
      <c r="C497" s="18" t="str">
        <f t="shared" si="29"/>
        <v>Friday</v>
      </c>
      <c r="D497" s="10" t="str">
        <f t="shared" si="30"/>
        <v>Different</v>
      </c>
      <c r="E497" s="2">
        <v>51.69</v>
      </c>
      <c r="F497" s="2">
        <v>8.31</v>
      </c>
      <c r="G497" s="1">
        <f t="shared" si="31"/>
        <v>0.16076610562971563</v>
      </c>
      <c r="H497" s="2">
        <v>7</v>
      </c>
      <c r="I497" s="26">
        <v>0.68263888888888891</v>
      </c>
      <c r="J497" s="26">
        <v>0.71736111111111101</v>
      </c>
      <c r="K497" s="27">
        <f>Table3[[#This Row],[Delivery Time]]-Table3[[#This Row],[Order Time]]</f>
        <v>3.4722222222222099E-2</v>
      </c>
      <c r="L497" s="43">
        <v>50</v>
      </c>
      <c r="M497" s="25" t="s">
        <v>12</v>
      </c>
      <c r="N497" s="28"/>
      <c r="O497" s="28" t="s">
        <v>39</v>
      </c>
      <c r="P497" s="25" t="s">
        <v>20</v>
      </c>
    </row>
    <row r="498" spans="1:16" x14ac:dyDescent="0.25">
      <c r="A498" s="23">
        <f t="shared" si="28"/>
        <v>497</v>
      </c>
      <c r="B498" s="24">
        <v>43084</v>
      </c>
      <c r="C498" s="18" t="str">
        <f t="shared" si="29"/>
        <v>Friday</v>
      </c>
      <c r="D498" s="10" t="str">
        <f t="shared" si="30"/>
        <v>Same</v>
      </c>
      <c r="E498" s="2">
        <v>15.7</v>
      </c>
      <c r="F498" s="2">
        <v>0</v>
      </c>
      <c r="G498" s="1">
        <f t="shared" si="31"/>
        <v>0</v>
      </c>
      <c r="H498" s="2">
        <v>1.5</v>
      </c>
      <c r="I498" s="26">
        <v>0.72916666666666663</v>
      </c>
      <c r="J498" s="26">
        <v>0.75138888888888899</v>
      </c>
      <c r="K498" s="27">
        <f>Table3[[#This Row],[Delivery Time]]-Table3[[#This Row],[Order Time]]</f>
        <v>2.2222222222222365E-2</v>
      </c>
      <c r="L498" s="43">
        <v>32</v>
      </c>
      <c r="M498" s="25" t="s">
        <v>0</v>
      </c>
      <c r="N498" s="28" t="s">
        <v>26</v>
      </c>
      <c r="O498" s="28" t="s">
        <v>39</v>
      </c>
      <c r="P498" s="25" t="s">
        <v>20</v>
      </c>
    </row>
    <row r="499" spans="1:16" x14ac:dyDescent="0.25">
      <c r="A499" s="23">
        <f t="shared" si="28"/>
        <v>498</v>
      </c>
      <c r="B499" s="24">
        <v>43084</v>
      </c>
      <c r="C499" s="18" t="str">
        <f t="shared" si="29"/>
        <v>Friday</v>
      </c>
      <c r="D499" s="10" t="str">
        <f t="shared" si="30"/>
        <v>Same</v>
      </c>
      <c r="E499" s="2">
        <v>49.96</v>
      </c>
      <c r="F499" s="2">
        <v>3</v>
      </c>
      <c r="G499" s="1">
        <f t="shared" si="31"/>
        <v>6.0048038430744598E-2</v>
      </c>
      <c r="H499" s="2">
        <v>1.5</v>
      </c>
      <c r="I499" s="26">
        <v>0.74097222222222225</v>
      </c>
      <c r="J499" s="26">
        <v>0.77916666666666667</v>
      </c>
      <c r="K499" s="27">
        <f>Table3[[#This Row],[Delivery Time]]-Table3[[#This Row],[Order Time]]</f>
        <v>3.819444444444442E-2</v>
      </c>
      <c r="L499" s="43">
        <v>54.999999999999993</v>
      </c>
      <c r="M499" s="25" t="s">
        <v>11</v>
      </c>
      <c r="N499" s="28"/>
      <c r="O499" s="28" t="s">
        <v>39</v>
      </c>
      <c r="P499" s="25" t="s">
        <v>20</v>
      </c>
    </row>
    <row r="500" spans="1:16" x14ac:dyDescent="0.25">
      <c r="A500" s="23">
        <f t="shared" si="28"/>
        <v>499</v>
      </c>
      <c r="B500" s="24">
        <v>43084</v>
      </c>
      <c r="C500" s="18" t="str">
        <f t="shared" si="29"/>
        <v>Friday</v>
      </c>
      <c r="D500" s="10" t="str">
        <f t="shared" si="30"/>
        <v>Same</v>
      </c>
      <c r="E500" s="2">
        <v>38.369999999999997</v>
      </c>
      <c r="F500" s="2">
        <v>10</v>
      </c>
      <c r="G500" s="1">
        <f t="shared" si="31"/>
        <v>0.26062027625749284</v>
      </c>
      <c r="H500" s="2">
        <v>1.5</v>
      </c>
      <c r="I500" s="26">
        <v>0.74791666666666667</v>
      </c>
      <c r="J500" s="26">
        <v>0.78194444444444444</v>
      </c>
      <c r="K500" s="27">
        <f>Table3[[#This Row],[Delivery Time]]-Table3[[#This Row],[Order Time]]</f>
        <v>3.4027777777777768E-2</v>
      </c>
      <c r="L500" s="43">
        <v>49</v>
      </c>
      <c r="M500" s="25" t="s">
        <v>11</v>
      </c>
      <c r="N500" s="28"/>
      <c r="O500" s="28" t="s">
        <v>39</v>
      </c>
      <c r="P500" s="25" t="s">
        <v>20</v>
      </c>
    </row>
    <row r="501" spans="1:16" x14ac:dyDescent="0.25">
      <c r="A501" s="23">
        <f t="shared" si="28"/>
        <v>500</v>
      </c>
      <c r="B501" s="24">
        <v>43084</v>
      </c>
      <c r="C501" s="18" t="str">
        <f t="shared" si="29"/>
        <v>Friday</v>
      </c>
      <c r="D501" s="10" t="str">
        <f t="shared" si="30"/>
        <v>Same</v>
      </c>
      <c r="E501" s="2">
        <v>42.11</v>
      </c>
      <c r="F501" s="2">
        <v>8</v>
      </c>
      <c r="G501" s="1">
        <f t="shared" si="31"/>
        <v>0.18997862740441701</v>
      </c>
      <c r="H501" s="2">
        <v>5</v>
      </c>
      <c r="I501" s="26">
        <v>0.75763888888888886</v>
      </c>
      <c r="J501" s="26">
        <v>0.78680555555555554</v>
      </c>
      <c r="K501" s="27">
        <f>Table3[[#This Row],[Delivery Time]]-Table3[[#This Row],[Order Time]]</f>
        <v>2.9166666666666674E-2</v>
      </c>
      <c r="L501" s="43">
        <v>42</v>
      </c>
      <c r="M501" s="25" t="s">
        <v>11</v>
      </c>
      <c r="N501" s="28"/>
      <c r="O501" s="28" t="s">
        <v>39</v>
      </c>
      <c r="P501" s="25" t="s">
        <v>20</v>
      </c>
    </row>
    <row r="502" spans="1:16" x14ac:dyDescent="0.25">
      <c r="A502" s="23">
        <f t="shared" si="28"/>
        <v>501</v>
      </c>
      <c r="B502" s="24">
        <v>43084</v>
      </c>
      <c r="C502" s="18" t="str">
        <f t="shared" si="29"/>
        <v>Friday</v>
      </c>
      <c r="D502" s="10" t="str">
        <f t="shared" si="30"/>
        <v>Same</v>
      </c>
      <c r="E502" s="2">
        <v>40.270000000000003</v>
      </c>
      <c r="F502" s="2">
        <v>10</v>
      </c>
      <c r="G502" s="1">
        <f t="shared" si="31"/>
        <v>0.24832381425378691</v>
      </c>
      <c r="H502" s="2">
        <v>1.5</v>
      </c>
      <c r="I502" s="26">
        <v>0.76041666666666663</v>
      </c>
      <c r="J502" s="26">
        <v>0.79583333333333339</v>
      </c>
      <c r="K502" s="27">
        <f>Table3[[#This Row],[Delivery Time]]-Table3[[#This Row],[Order Time]]</f>
        <v>3.5416666666666763E-2</v>
      </c>
      <c r="L502" s="43">
        <v>51</v>
      </c>
      <c r="M502" s="25" t="s">
        <v>0</v>
      </c>
      <c r="N502" s="28"/>
      <c r="O502" s="28" t="s">
        <v>39</v>
      </c>
      <c r="P502" s="25" t="s">
        <v>20</v>
      </c>
    </row>
    <row r="503" spans="1:16" x14ac:dyDescent="0.25">
      <c r="A503" s="23">
        <f t="shared" si="28"/>
        <v>502</v>
      </c>
      <c r="B503" s="24">
        <v>43084</v>
      </c>
      <c r="C503" s="18" t="str">
        <f t="shared" si="29"/>
        <v>Friday</v>
      </c>
      <c r="D503" s="10" t="str">
        <f t="shared" si="30"/>
        <v>Same</v>
      </c>
      <c r="E503" s="2">
        <v>64.84</v>
      </c>
      <c r="F503" s="2">
        <v>10</v>
      </c>
      <c r="G503" s="1">
        <f t="shared" si="31"/>
        <v>0.1542257865515114</v>
      </c>
      <c r="H503" s="2">
        <v>5</v>
      </c>
      <c r="I503" s="26">
        <v>0.81944444444444453</v>
      </c>
      <c r="J503" s="26">
        <v>0.81944444444444453</v>
      </c>
      <c r="K503" s="27">
        <f>Table3[[#This Row],[Delivery Time]]-Table3[[#This Row],[Order Time]]</f>
        <v>0</v>
      </c>
      <c r="L503" s="43">
        <v>0</v>
      </c>
      <c r="M503" s="25" t="s">
        <v>0</v>
      </c>
      <c r="N503" s="28"/>
      <c r="O503" s="28" t="s">
        <v>39</v>
      </c>
      <c r="P503" s="25" t="s">
        <v>16</v>
      </c>
    </row>
    <row r="504" spans="1:16" x14ac:dyDescent="0.25">
      <c r="A504" s="23">
        <f t="shared" si="28"/>
        <v>503</v>
      </c>
      <c r="B504" s="24">
        <v>43084</v>
      </c>
      <c r="C504" s="18" t="str">
        <f t="shared" si="29"/>
        <v>Friday</v>
      </c>
      <c r="D504" s="10" t="str">
        <f t="shared" si="30"/>
        <v>Same</v>
      </c>
      <c r="E504" s="2">
        <v>31.38</v>
      </c>
      <c r="F504" s="2">
        <v>7</v>
      </c>
      <c r="G504" s="1">
        <f t="shared" si="31"/>
        <v>0.22307202039515617</v>
      </c>
      <c r="H504" s="2">
        <v>1.5</v>
      </c>
      <c r="I504" s="26">
        <v>0.79305555555555562</v>
      </c>
      <c r="J504" s="26">
        <v>0.8340277777777777</v>
      </c>
      <c r="K504" s="27">
        <f>Table3[[#This Row],[Delivery Time]]-Table3[[#This Row],[Order Time]]</f>
        <v>4.0972222222222077E-2</v>
      </c>
      <c r="L504" s="43">
        <v>59</v>
      </c>
      <c r="M504" s="25" t="s">
        <v>0</v>
      </c>
      <c r="N504" s="28"/>
      <c r="O504" s="28" t="s">
        <v>39</v>
      </c>
      <c r="P504" s="25" t="s">
        <v>20</v>
      </c>
    </row>
    <row r="505" spans="1:16" x14ac:dyDescent="0.25">
      <c r="A505" s="23">
        <f t="shared" si="28"/>
        <v>504</v>
      </c>
      <c r="B505" s="24">
        <v>43084</v>
      </c>
      <c r="C505" s="18" t="str">
        <f t="shared" si="29"/>
        <v>Friday</v>
      </c>
      <c r="D505" s="10" t="str">
        <f t="shared" si="30"/>
        <v>Same</v>
      </c>
      <c r="E505" s="2">
        <v>47.03</v>
      </c>
      <c r="F505" s="2">
        <v>8</v>
      </c>
      <c r="G505" s="1">
        <f t="shared" si="31"/>
        <v>0.17010418881564959</v>
      </c>
      <c r="H505" s="2">
        <v>1.5</v>
      </c>
      <c r="I505" s="26">
        <v>0.7944444444444444</v>
      </c>
      <c r="J505" s="26">
        <v>0.83888888888888891</v>
      </c>
      <c r="K505" s="27">
        <f>Table3[[#This Row],[Delivery Time]]-Table3[[#This Row],[Order Time]]</f>
        <v>4.4444444444444509E-2</v>
      </c>
      <c r="L505" s="43">
        <v>64</v>
      </c>
      <c r="M505" s="25" t="s">
        <v>0</v>
      </c>
      <c r="N505" s="28"/>
      <c r="O505" s="28" t="s">
        <v>39</v>
      </c>
      <c r="P505" s="25" t="s">
        <v>20</v>
      </c>
    </row>
    <row r="506" spans="1:16" x14ac:dyDescent="0.25">
      <c r="A506" s="23">
        <f t="shared" si="28"/>
        <v>505</v>
      </c>
      <c r="B506" s="24">
        <v>43084</v>
      </c>
      <c r="C506" s="18" t="str">
        <f t="shared" si="29"/>
        <v>Friday</v>
      </c>
      <c r="D506" s="10" t="str">
        <f t="shared" si="30"/>
        <v>Same</v>
      </c>
      <c r="E506" s="2">
        <v>64.290000000000006</v>
      </c>
      <c r="F506" s="2">
        <v>20</v>
      </c>
      <c r="G506" s="1">
        <f t="shared" si="31"/>
        <v>0.3110903717529942</v>
      </c>
      <c r="H506" s="2">
        <v>1.5</v>
      </c>
      <c r="I506" s="26">
        <v>0.79583333333333339</v>
      </c>
      <c r="J506" s="26">
        <v>0.84166666666666667</v>
      </c>
      <c r="K506" s="27">
        <f>Table3[[#This Row],[Delivery Time]]-Table3[[#This Row],[Order Time]]</f>
        <v>4.5833333333333282E-2</v>
      </c>
      <c r="L506" s="43">
        <v>66</v>
      </c>
      <c r="M506" s="25" t="s">
        <v>0</v>
      </c>
      <c r="N506" s="28"/>
      <c r="O506" s="28" t="s">
        <v>39</v>
      </c>
      <c r="P506" s="25" t="s">
        <v>20</v>
      </c>
    </row>
    <row r="507" spans="1:16" x14ac:dyDescent="0.25">
      <c r="A507" s="23">
        <f t="shared" si="28"/>
        <v>506</v>
      </c>
      <c r="B507" s="24">
        <v>43084</v>
      </c>
      <c r="C507" s="18" t="str">
        <f t="shared" si="29"/>
        <v>Friday</v>
      </c>
      <c r="D507" s="10" t="str">
        <f t="shared" si="30"/>
        <v>Same</v>
      </c>
      <c r="E507" s="2">
        <v>18.350000000000001</v>
      </c>
      <c r="F507" s="2">
        <v>2</v>
      </c>
      <c r="G507" s="1">
        <f t="shared" si="31"/>
        <v>0.108991825613079</v>
      </c>
      <c r="H507" s="2">
        <v>1.5</v>
      </c>
      <c r="I507" s="26">
        <v>0.83333333333333337</v>
      </c>
      <c r="J507" s="26">
        <v>0.86249999999999993</v>
      </c>
      <c r="K507" s="27">
        <f>Table3[[#This Row],[Delivery Time]]-Table3[[#This Row],[Order Time]]</f>
        <v>2.9166666666666563E-2</v>
      </c>
      <c r="L507" s="43">
        <v>42</v>
      </c>
      <c r="M507" s="25" t="s">
        <v>0</v>
      </c>
      <c r="N507" s="28"/>
      <c r="O507" s="28" t="s">
        <v>39</v>
      </c>
      <c r="P507" s="25" t="s">
        <v>20</v>
      </c>
    </row>
    <row r="508" spans="1:16" x14ac:dyDescent="0.25">
      <c r="A508" s="23">
        <f t="shared" si="28"/>
        <v>507</v>
      </c>
      <c r="B508" s="24">
        <v>43085</v>
      </c>
      <c r="C508" s="18" t="str">
        <f t="shared" si="29"/>
        <v>Saturday</v>
      </c>
      <c r="D508" s="10" t="str">
        <f t="shared" si="30"/>
        <v>Different</v>
      </c>
      <c r="E508" s="2">
        <v>25.66</v>
      </c>
      <c r="F508" s="2">
        <v>5</v>
      </c>
      <c r="G508" s="1">
        <f t="shared" si="31"/>
        <v>0.19485580670303976</v>
      </c>
      <c r="H508" s="2">
        <v>1.5</v>
      </c>
      <c r="I508" s="26">
        <v>0.70624999999999993</v>
      </c>
      <c r="J508" s="26">
        <v>0.73472222222222217</v>
      </c>
      <c r="K508" s="27">
        <f>Table3[[#This Row],[Delivery Time]]-Table3[[#This Row],[Order Time]]</f>
        <v>2.8472222222222232E-2</v>
      </c>
      <c r="L508" s="43">
        <v>41</v>
      </c>
      <c r="M508" s="25" t="s">
        <v>0</v>
      </c>
      <c r="N508" s="28"/>
      <c r="O508" s="28" t="s">
        <v>41</v>
      </c>
      <c r="P508" s="25" t="s">
        <v>20</v>
      </c>
    </row>
    <row r="509" spans="1:16" x14ac:dyDescent="0.25">
      <c r="A509" s="23">
        <f t="shared" si="28"/>
        <v>508</v>
      </c>
      <c r="B509" s="24">
        <v>43085</v>
      </c>
      <c r="C509" s="18" t="str">
        <f t="shared" si="29"/>
        <v>Saturday</v>
      </c>
      <c r="D509" s="10" t="str">
        <f t="shared" si="30"/>
        <v>Same</v>
      </c>
      <c r="E509" s="2">
        <v>42.22</v>
      </c>
      <c r="F509" s="2">
        <v>15</v>
      </c>
      <c r="G509" s="1">
        <f t="shared" si="31"/>
        <v>0.35528185693983894</v>
      </c>
      <c r="H509" s="2">
        <v>1.5</v>
      </c>
      <c r="I509" s="26">
        <v>0.71805555555555556</v>
      </c>
      <c r="J509" s="26">
        <v>0.74097222222222225</v>
      </c>
      <c r="K509" s="27">
        <f>Table3[[#This Row],[Delivery Time]]-Table3[[#This Row],[Order Time]]</f>
        <v>2.2916666666666696E-2</v>
      </c>
      <c r="L509" s="43">
        <v>33</v>
      </c>
      <c r="M509" s="25" t="s">
        <v>0</v>
      </c>
      <c r="N509" s="28"/>
      <c r="O509" s="28" t="s">
        <v>39</v>
      </c>
      <c r="P509" s="25" t="s">
        <v>20</v>
      </c>
    </row>
    <row r="510" spans="1:16" x14ac:dyDescent="0.25">
      <c r="A510" s="23">
        <f t="shared" si="28"/>
        <v>509</v>
      </c>
      <c r="B510" s="24">
        <v>43085</v>
      </c>
      <c r="C510" s="18" t="str">
        <f t="shared" si="29"/>
        <v>Saturday</v>
      </c>
      <c r="D510" s="10" t="str">
        <f t="shared" si="30"/>
        <v>Same</v>
      </c>
      <c r="E510" s="2">
        <v>43.79</v>
      </c>
      <c r="F510" s="2">
        <v>16.21</v>
      </c>
      <c r="G510" s="1">
        <f t="shared" si="31"/>
        <v>0.37017583923270153</v>
      </c>
      <c r="H510" s="2">
        <v>5</v>
      </c>
      <c r="I510" s="26">
        <v>0.71527777777777779</v>
      </c>
      <c r="J510" s="26">
        <v>0.75416666666666676</v>
      </c>
      <c r="K510" s="27">
        <f>Table3[[#This Row],[Delivery Time]]-Table3[[#This Row],[Order Time]]</f>
        <v>3.8888888888888973E-2</v>
      </c>
      <c r="L510" s="43">
        <v>56</v>
      </c>
      <c r="M510" s="25" t="s">
        <v>27</v>
      </c>
      <c r="N510" s="28"/>
      <c r="O510" s="28" t="s">
        <v>39</v>
      </c>
      <c r="P510" s="25" t="s">
        <v>20</v>
      </c>
    </row>
    <row r="511" spans="1:16" x14ac:dyDescent="0.25">
      <c r="A511" s="23">
        <f t="shared" si="28"/>
        <v>510</v>
      </c>
      <c r="B511" s="24">
        <v>43085</v>
      </c>
      <c r="C511" s="18" t="str">
        <f t="shared" si="29"/>
        <v>Saturday</v>
      </c>
      <c r="D511" s="10" t="str">
        <f t="shared" si="30"/>
        <v>Same</v>
      </c>
      <c r="E511" s="2">
        <v>67.33</v>
      </c>
      <c r="F511" s="2">
        <v>10</v>
      </c>
      <c r="G511" s="1">
        <f t="shared" si="31"/>
        <v>0.14852220406950839</v>
      </c>
      <c r="H511" s="2">
        <v>1.5</v>
      </c>
      <c r="I511" s="26">
        <v>0.74513888888888891</v>
      </c>
      <c r="J511" s="26">
        <v>0.77777777777777779</v>
      </c>
      <c r="K511" s="27">
        <f>Table3[[#This Row],[Delivery Time]]-Table3[[#This Row],[Order Time]]</f>
        <v>3.2638888888888884E-2</v>
      </c>
      <c r="L511" s="43">
        <v>47.000000000000007</v>
      </c>
      <c r="M511" s="25" t="s">
        <v>0</v>
      </c>
      <c r="N511" s="28"/>
      <c r="O511" s="28" t="s">
        <v>39</v>
      </c>
      <c r="P511" s="25" t="s">
        <v>20</v>
      </c>
    </row>
    <row r="512" spans="1:16" x14ac:dyDescent="0.25">
      <c r="A512" s="23">
        <f t="shared" si="28"/>
        <v>511</v>
      </c>
      <c r="B512" s="24">
        <v>43085</v>
      </c>
      <c r="C512" s="18" t="str">
        <f t="shared" si="29"/>
        <v>Saturday</v>
      </c>
      <c r="D512" s="10" t="str">
        <f t="shared" si="30"/>
        <v>Same</v>
      </c>
      <c r="E512" s="2">
        <v>27.55</v>
      </c>
      <c r="F512" s="2">
        <v>17.45</v>
      </c>
      <c r="G512" s="1">
        <f t="shared" si="31"/>
        <v>0.6333938294010889</v>
      </c>
      <c r="H512" s="2">
        <v>5</v>
      </c>
      <c r="I512" s="26">
        <v>0.75347222222222221</v>
      </c>
      <c r="J512" s="26">
        <v>0.78680555555555554</v>
      </c>
      <c r="K512" s="27">
        <f>Table3[[#This Row],[Delivery Time]]-Table3[[#This Row],[Order Time]]</f>
        <v>3.3333333333333326E-2</v>
      </c>
      <c r="L512" s="43">
        <v>48</v>
      </c>
      <c r="M512" s="25" t="s">
        <v>0</v>
      </c>
      <c r="N512" s="28"/>
      <c r="O512" s="28" t="s">
        <v>39</v>
      </c>
      <c r="P512" s="25" t="s">
        <v>20</v>
      </c>
    </row>
    <row r="513" spans="1:16" x14ac:dyDescent="0.25">
      <c r="A513" s="23">
        <f t="shared" si="28"/>
        <v>512</v>
      </c>
      <c r="B513" s="24">
        <v>43085</v>
      </c>
      <c r="C513" s="18" t="str">
        <f t="shared" si="29"/>
        <v>Saturday</v>
      </c>
      <c r="D513" s="10" t="str">
        <f t="shared" si="30"/>
        <v>Same</v>
      </c>
      <c r="E513" s="2">
        <v>34.04</v>
      </c>
      <c r="F513" s="2">
        <v>6</v>
      </c>
      <c r="G513" s="1">
        <f t="shared" si="31"/>
        <v>0.17626321974148063</v>
      </c>
      <c r="H513" s="2">
        <v>5</v>
      </c>
      <c r="I513" s="26">
        <v>0.75486111111111109</v>
      </c>
      <c r="J513" s="26">
        <v>0.7944444444444444</v>
      </c>
      <c r="K513" s="27">
        <f>Table3[[#This Row],[Delivery Time]]-Table3[[#This Row],[Order Time]]</f>
        <v>3.9583333333333304E-2</v>
      </c>
      <c r="L513" s="43">
        <v>57</v>
      </c>
      <c r="M513" s="25" t="s">
        <v>0</v>
      </c>
      <c r="N513" s="28"/>
      <c r="O513" s="28" t="s">
        <v>39</v>
      </c>
      <c r="P513" s="25" t="s">
        <v>20</v>
      </c>
    </row>
    <row r="514" spans="1:16" x14ac:dyDescent="0.25">
      <c r="A514" s="23">
        <f t="shared" si="28"/>
        <v>513</v>
      </c>
      <c r="B514" s="24">
        <v>43085</v>
      </c>
      <c r="C514" s="18" t="str">
        <f t="shared" si="29"/>
        <v>Saturday</v>
      </c>
      <c r="D514" s="10" t="str">
        <f t="shared" si="30"/>
        <v>Same</v>
      </c>
      <c r="E514" s="2">
        <v>47.74</v>
      </c>
      <c r="F514" s="2">
        <v>6.26</v>
      </c>
      <c r="G514" s="1">
        <f t="shared" si="31"/>
        <v>0.13112693757855048</v>
      </c>
      <c r="H514" s="2">
        <v>1.5</v>
      </c>
      <c r="I514" s="26">
        <v>0.80972222222222223</v>
      </c>
      <c r="J514" s="26">
        <v>0.82638888888888884</v>
      </c>
      <c r="K514" s="27">
        <f>Table3[[#This Row],[Delivery Time]]-Table3[[#This Row],[Order Time]]</f>
        <v>1.6666666666666607E-2</v>
      </c>
      <c r="L514" s="43">
        <v>24</v>
      </c>
      <c r="M514" s="25" t="s">
        <v>0</v>
      </c>
      <c r="N514" s="28"/>
      <c r="O514" s="28" t="s">
        <v>39</v>
      </c>
      <c r="P514" s="25" t="s">
        <v>20</v>
      </c>
    </row>
    <row r="515" spans="1:16" x14ac:dyDescent="0.25">
      <c r="A515" s="23">
        <f t="shared" si="28"/>
        <v>514</v>
      </c>
      <c r="B515" s="24">
        <v>43085</v>
      </c>
      <c r="C515" s="18" t="str">
        <f t="shared" si="29"/>
        <v>Saturday</v>
      </c>
      <c r="D515" s="10" t="str">
        <f t="shared" si="30"/>
        <v>Same</v>
      </c>
      <c r="E515" s="2">
        <v>104.95</v>
      </c>
      <c r="F515" s="2">
        <v>7</v>
      </c>
      <c r="G515" s="1">
        <f t="shared" si="31"/>
        <v>6.6698427822772743E-2</v>
      </c>
      <c r="H515" s="2">
        <v>1.5</v>
      </c>
      <c r="I515" s="26">
        <v>0.80208333333333337</v>
      </c>
      <c r="J515" s="26">
        <v>0.82916666666666661</v>
      </c>
      <c r="K515" s="27">
        <f>Table3[[#This Row],[Delivery Time]]-Table3[[#This Row],[Order Time]]</f>
        <v>2.7083333333333237E-2</v>
      </c>
      <c r="L515" s="43">
        <v>39</v>
      </c>
      <c r="M515" s="25" t="s">
        <v>0</v>
      </c>
      <c r="N515" s="28"/>
      <c r="O515" s="28" t="s">
        <v>39</v>
      </c>
      <c r="P515" s="25" t="s">
        <v>20</v>
      </c>
    </row>
    <row r="516" spans="1:16" x14ac:dyDescent="0.25">
      <c r="A516" s="23">
        <f t="shared" si="28"/>
        <v>515</v>
      </c>
      <c r="B516" s="24">
        <v>43085</v>
      </c>
      <c r="C516" s="18" t="str">
        <f t="shared" si="29"/>
        <v>Saturday</v>
      </c>
      <c r="D516" s="10" t="str">
        <f t="shared" si="30"/>
        <v>Same</v>
      </c>
      <c r="E516" s="2">
        <v>36.43</v>
      </c>
      <c r="F516" s="2">
        <v>5</v>
      </c>
      <c r="G516" s="1">
        <f t="shared" si="31"/>
        <v>0.1372495196266813</v>
      </c>
      <c r="H516" s="2">
        <v>1.5</v>
      </c>
      <c r="I516" s="26">
        <v>0.80694444444444446</v>
      </c>
      <c r="J516" s="26">
        <v>0.83611111111111114</v>
      </c>
      <c r="K516" s="27">
        <f>Table3[[#This Row],[Delivery Time]]-Table3[[#This Row],[Order Time]]</f>
        <v>2.9166666666666674E-2</v>
      </c>
      <c r="L516" s="43">
        <v>42</v>
      </c>
      <c r="M516" s="25" t="s">
        <v>0</v>
      </c>
      <c r="N516" s="28"/>
      <c r="O516" s="28" t="s">
        <v>39</v>
      </c>
      <c r="P516" s="25" t="s">
        <v>20</v>
      </c>
    </row>
    <row r="517" spans="1:16" x14ac:dyDescent="0.25">
      <c r="A517" s="23">
        <f t="shared" si="28"/>
        <v>516</v>
      </c>
      <c r="B517" s="24">
        <v>43085</v>
      </c>
      <c r="C517" s="18" t="str">
        <f t="shared" si="29"/>
        <v>Saturday</v>
      </c>
      <c r="D517" s="10" t="str">
        <f t="shared" si="30"/>
        <v>Same</v>
      </c>
      <c r="E517" s="2">
        <v>30.85</v>
      </c>
      <c r="F517" s="2">
        <v>4</v>
      </c>
      <c r="G517" s="1">
        <f t="shared" si="31"/>
        <v>0.12965964343598055</v>
      </c>
      <c r="H517" s="2">
        <v>1.5</v>
      </c>
      <c r="I517" s="26">
        <v>0.80486111111111114</v>
      </c>
      <c r="J517" s="26">
        <v>0.84236111111111101</v>
      </c>
      <c r="K517" s="27">
        <f>Table3[[#This Row],[Delivery Time]]-Table3[[#This Row],[Order Time]]</f>
        <v>3.7499999999999867E-2</v>
      </c>
      <c r="L517" s="43">
        <v>53.999999999999993</v>
      </c>
      <c r="M517" s="25" t="s">
        <v>0</v>
      </c>
      <c r="N517" s="28"/>
      <c r="O517" s="28" t="s">
        <v>41</v>
      </c>
      <c r="P517" s="25" t="s">
        <v>20</v>
      </c>
    </row>
    <row r="518" spans="1:16" x14ac:dyDescent="0.25">
      <c r="A518" s="23">
        <f t="shared" ref="A518:A581" si="32">ROW(A517)</f>
        <v>517</v>
      </c>
      <c r="B518" s="24">
        <v>43085</v>
      </c>
      <c r="C518" s="18" t="str">
        <f t="shared" ref="C518:C581" si="33">TEXT(B518,"dddd")</f>
        <v>Saturday</v>
      </c>
      <c r="D518" s="10" t="str">
        <f t="shared" ref="D518:D581" si="34">IF(B517=B518, "Same", "Different")</f>
        <v>Same</v>
      </c>
      <c r="E518" s="2">
        <v>17</v>
      </c>
      <c r="F518" s="2">
        <v>6</v>
      </c>
      <c r="G518" s="1">
        <f t="shared" ref="G518:G581" si="35">F518/E518</f>
        <v>0.35294117647058826</v>
      </c>
      <c r="H518" s="2">
        <v>1.5</v>
      </c>
      <c r="I518" s="26">
        <v>0.8041666666666667</v>
      </c>
      <c r="J518" s="26">
        <v>0.84722222222222221</v>
      </c>
      <c r="K518" s="27">
        <f>Table3[[#This Row],[Delivery Time]]-Table3[[#This Row],[Order Time]]</f>
        <v>4.3055555555555514E-2</v>
      </c>
      <c r="L518" s="43">
        <v>62.000000000000007</v>
      </c>
      <c r="M518" s="25" t="s">
        <v>0</v>
      </c>
      <c r="N518" s="28"/>
      <c r="O518" s="28" t="s">
        <v>39</v>
      </c>
      <c r="P518" s="25" t="s">
        <v>20</v>
      </c>
    </row>
    <row r="519" spans="1:16" x14ac:dyDescent="0.25">
      <c r="A519" s="23">
        <f t="shared" si="32"/>
        <v>518</v>
      </c>
      <c r="B519" s="24">
        <v>43086</v>
      </c>
      <c r="C519" s="18" t="str">
        <f t="shared" si="33"/>
        <v>Sunday</v>
      </c>
      <c r="D519" s="10" t="str">
        <f t="shared" si="34"/>
        <v>Different</v>
      </c>
      <c r="E519" s="2">
        <v>22.41</v>
      </c>
      <c r="F519" s="2">
        <v>3.59</v>
      </c>
      <c r="G519" s="1">
        <f t="shared" si="35"/>
        <v>0.16019634091923249</v>
      </c>
      <c r="H519" s="2">
        <v>1.5</v>
      </c>
      <c r="I519" s="26">
        <v>0.69097222222222221</v>
      </c>
      <c r="J519" s="26">
        <v>0.7104166666666667</v>
      </c>
      <c r="K519" s="27">
        <f>Table3[[#This Row],[Delivery Time]]-Table3[[#This Row],[Order Time]]</f>
        <v>1.9444444444444486E-2</v>
      </c>
      <c r="L519" s="43">
        <v>28</v>
      </c>
      <c r="M519" s="25" t="s">
        <v>0</v>
      </c>
      <c r="N519" s="28"/>
      <c r="O519" s="28" t="s">
        <v>39</v>
      </c>
      <c r="P519" s="25" t="s">
        <v>20</v>
      </c>
    </row>
    <row r="520" spans="1:16" x14ac:dyDescent="0.25">
      <c r="A520" s="23">
        <f t="shared" si="32"/>
        <v>519</v>
      </c>
      <c r="B520" s="24">
        <v>43086</v>
      </c>
      <c r="C520" s="18" t="str">
        <f t="shared" si="33"/>
        <v>Sunday</v>
      </c>
      <c r="D520" s="10" t="str">
        <f t="shared" si="34"/>
        <v>Same</v>
      </c>
      <c r="E520" s="2">
        <v>75.400000000000006</v>
      </c>
      <c r="F520" s="2">
        <v>20</v>
      </c>
      <c r="G520" s="1">
        <f t="shared" si="35"/>
        <v>0.2652519893899204</v>
      </c>
      <c r="H520" s="2">
        <v>5</v>
      </c>
      <c r="I520" s="26">
        <v>0.71805555555555556</v>
      </c>
      <c r="J520" s="26">
        <v>0.73749999999999993</v>
      </c>
      <c r="K520" s="27">
        <f>Table3[[#This Row],[Delivery Time]]-Table3[[#This Row],[Order Time]]</f>
        <v>1.9444444444444375E-2</v>
      </c>
      <c r="L520" s="43">
        <v>28</v>
      </c>
      <c r="M520" s="25" t="s">
        <v>11</v>
      </c>
      <c r="N520" s="28"/>
      <c r="O520" s="28" t="s">
        <v>39</v>
      </c>
      <c r="P520" s="25" t="s">
        <v>20</v>
      </c>
    </row>
    <row r="521" spans="1:16" x14ac:dyDescent="0.25">
      <c r="A521" s="23">
        <f t="shared" si="32"/>
        <v>520</v>
      </c>
      <c r="B521" s="24">
        <v>43086</v>
      </c>
      <c r="C521" s="18" t="str">
        <f t="shared" si="33"/>
        <v>Sunday</v>
      </c>
      <c r="D521" s="10" t="str">
        <f t="shared" si="34"/>
        <v>Same</v>
      </c>
      <c r="E521" s="2">
        <v>18.62</v>
      </c>
      <c r="F521" s="2">
        <v>3</v>
      </c>
      <c r="G521" s="1">
        <f t="shared" si="35"/>
        <v>0.16111707841031148</v>
      </c>
      <c r="H521" s="2">
        <v>5</v>
      </c>
      <c r="I521" s="26">
        <v>0.74305555555555547</v>
      </c>
      <c r="J521" s="26">
        <v>0.77013888888888893</v>
      </c>
      <c r="K521" s="27">
        <f>Table3[[#This Row],[Delivery Time]]-Table3[[#This Row],[Order Time]]</f>
        <v>2.7083333333333459E-2</v>
      </c>
      <c r="L521" s="43">
        <v>39</v>
      </c>
      <c r="M521" s="25" t="s">
        <v>0</v>
      </c>
      <c r="N521" s="28"/>
      <c r="O521" s="28" t="s">
        <v>39</v>
      </c>
      <c r="P521" s="25" t="s">
        <v>20</v>
      </c>
    </row>
    <row r="522" spans="1:16" x14ac:dyDescent="0.25">
      <c r="A522" s="23">
        <f t="shared" si="32"/>
        <v>521</v>
      </c>
      <c r="B522" s="24">
        <v>43086</v>
      </c>
      <c r="C522" s="18" t="str">
        <f t="shared" si="33"/>
        <v>Sunday</v>
      </c>
      <c r="D522" s="10" t="str">
        <f t="shared" si="34"/>
        <v>Same</v>
      </c>
      <c r="E522" s="2">
        <v>29.44</v>
      </c>
      <c r="F522" s="2">
        <v>4</v>
      </c>
      <c r="G522" s="1">
        <f t="shared" si="35"/>
        <v>0.1358695652173913</v>
      </c>
      <c r="H522" s="2">
        <v>5</v>
      </c>
      <c r="I522" s="26">
        <v>0.74375000000000002</v>
      </c>
      <c r="J522" s="26">
        <v>0.77916666666666667</v>
      </c>
      <c r="K522" s="27">
        <f>Table3[[#This Row],[Delivery Time]]-Table3[[#This Row],[Order Time]]</f>
        <v>3.5416666666666652E-2</v>
      </c>
      <c r="L522" s="43">
        <v>51</v>
      </c>
      <c r="M522" s="25" t="s">
        <v>0</v>
      </c>
      <c r="N522" s="28"/>
      <c r="O522" s="28" t="s">
        <v>39</v>
      </c>
      <c r="P522" s="25" t="s">
        <v>20</v>
      </c>
    </row>
    <row r="523" spans="1:16" x14ac:dyDescent="0.25">
      <c r="A523" s="23">
        <f t="shared" si="32"/>
        <v>522</v>
      </c>
      <c r="B523" s="24">
        <v>43086</v>
      </c>
      <c r="C523" s="18" t="str">
        <f t="shared" si="33"/>
        <v>Sunday</v>
      </c>
      <c r="D523" s="10" t="str">
        <f t="shared" si="34"/>
        <v>Same</v>
      </c>
      <c r="E523" s="2">
        <v>139.53</v>
      </c>
      <c r="F523" s="2">
        <v>20</v>
      </c>
      <c r="G523" s="1">
        <f t="shared" si="35"/>
        <v>0.14333835017558949</v>
      </c>
      <c r="H523" s="2">
        <v>5</v>
      </c>
      <c r="I523" s="26">
        <v>0.74722222222222223</v>
      </c>
      <c r="J523" s="26">
        <v>0.78472222222222221</v>
      </c>
      <c r="K523" s="27">
        <f>Table3[[#This Row],[Delivery Time]]-Table3[[#This Row],[Order Time]]</f>
        <v>3.7499999999999978E-2</v>
      </c>
      <c r="L523" s="43">
        <v>53.999999999999993</v>
      </c>
      <c r="M523" s="25" t="s">
        <v>0</v>
      </c>
      <c r="N523" s="28"/>
      <c r="O523" s="28" t="s">
        <v>39</v>
      </c>
      <c r="P523" s="25" t="s">
        <v>20</v>
      </c>
    </row>
    <row r="524" spans="1:16" x14ac:dyDescent="0.25">
      <c r="A524" s="23">
        <f t="shared" si="32"/>
        <v>523</v>
      </c>
      <c r="B524" s="24">
        <v>43086</v>
      </c>
      <c r="C524" s="18" t="str">
        <f t="shared" si="33"/>
        <v>Sunday</v>
      </c>
      <c r="D524" s="10" t="str">
        <f t="shared" si="34"/>
        <v>Same</v>
      </c>
      <c r="E524" s="2">
        <v>45.68</v>
      </c>
      <c r="F524" s="2">
        <v>6</v>
      </c>
      <c r="G524" s="1">
        <f t="shared" si="35"/>
        <v>0.13134851138353765</v>
      </c>
      <c r="H524" s="2">
        <v>1.5</v>
      </c>
      <c r="I524" s="26">
        <v>0.79305555555555562</v>
      </c>
      <c r="J524" s="26">
        <v>0.8222222222222223</v>
      </c>
      <c r="K524" s="27">
        <f>Table3[[#This Row],[Delivery Time]]-Table3[[#This Row],[Order Time]]</f>
        <v>2.9166666666666674E-2</v>
      </c>
      <c r="L524" s="43">
        <v>42</v>
      </c>
      <c r="M524" s="25" t="s">
        <v>0</v>
      </c>
      <c r="N524" s="28"/>
      <c r="O524" s="28" t="s">
        <v>39</v>
      </c>
      <c r="P524" s="25" t="s">
        <v>20</v>
      </c>
    </row>
    <row r="525" spans="1:16" x14ac:dyDescent="0.25">
      <c r="A525" s="23">
        <f t="shared" si="32"/>
        <v>524</v>
      </c>
      <c r="B525" s="24">
        <v>43086</v>
      </c>
      <c r="C525" s="18" t="str">
        <f t="shared" si="33"/>
        <v>Sunday</v>
      </c>
      <c r="D525" s="10" t="str">
        <f t="shared" si="34"/>
        <v>Same</v>
      </c>
      <c r="E525" s="2">
        <v>38.47</v>
      </c>
      <c r="F525" s="2">
        <v>4</v>
      </c>
      <c r="G525" s="1">
        <f t="shared" si="35"/>
        <v>0.10397712503249286</v>
      </c>
      <c r="H525" s="2">
        <v>1.5</v>
      </c>
      <c r="I525" s="26">
        <v>0.79861111111111116</v>
      </c>
      <c r="J525" s="26">
        <v>0.82916666666666661</v>
      </c>
      <c r="K525" s="27">
        <f>Table3[[#This Row],[Delivery Time]]-Table3[[#This Row],[Order Time]]</f>
        <v>3.0555555555555447E-2</v>
      </c>
      <c r="L525" s="43">
        <v>44</v>
      </c>
      <c r="M525" s="25" t="s">
        <v>0</v>
      </c>
      <c r="N525" s="28"/>
      <c r="O525" s="28" t="s">
        <v>39</v>
      </c>
      <c r="P525" s="25" t="s">
        <v>20</v>
      </c>
    </row>
    <row r="526" spans="1:16" x14ac:dyDescent="0.25">
      <c r="A526" s="23">
        <f t="shared" si="32"/>
        <v>525</v>
      </c>
      <c r="B526" s="24">
        <v>43086</v>
      </c>
      <c r="C526" s="18" t="str">
        <f t="shared" si="33"/>
        <v>Sunday</v>
      </c>
      <c r="D526" s="10" t="str">
        <f t="shared" si="34"/>
        <v>Same</v>
      </c>
      <c r="E526" s="2">
        <v>19.7</v>
      </c>
      <c r="F526" s="2">
        <v>7</v>
      </c>
      <c r="G526" s="1">
        <f t="shared" si="35"/>
        <v>0.35532994923857869</v>
      </c>
      <c r="H526" s="2">
        <v>1.5</v>
      </c>
      <c r="I526" s="26">
        <v>0.80555555555555547</v>
      </c>
      <c r="J526" s="26">
        <v>0.8354166666666667</v>
      </c>
      <c r="K526" s="27">
        <f>Table3[[#This Row],[Delivery Time]]-Table3[[#This Row],[Order Time]]</f>
        <v>2.9861111111111227E-2</v>
      </c>
      <c r="L526" s="43">
        <v>43</v>
      </c>
      <c r="M526" s="25" t="s">
        <v>0</v>
      </c>
      <c r="N526" s="28"/>
      <c r="O526" s="28" t="s">
        <v>39</v>
      </c>
      <c r="P526" s="25" t="s">
        <v>20</v>
      </c>
    </row>
    <row r="527" spans="1:16" x14ac:dyDescent="0.25">
      <c r="A527" s="23">
        <f t="shared" si="32"/>
        <v>526</v>
      </c>
      <c r="B527" s="24">
        <v>43091</v>
      </c>
      <c r="C527" s="18" t="str">
        <f t="shared" si="33"/>
        <v>Friday</v>
      </c>
      <c r="D527" s="10" t="str">
        <f t="shared" si="34"/>
        <v>Different</v>
      </c>
      <c r="E527" s="2">
        <v>44.54</v>
      </c>
      <c r="F527" s="2">
        <v>3</v>
      </c>
      <c r="G527" s="1">
        <f t="shared" si="35"/>
        <v>6.7355186349348894E-2</v>
      </c>
      <c r="H527" s="2">
        <v>1.5</v>
      </c>
      <c r="I527" s="26">
        <v>0.67638888888888893</v>
      </c>
      <c r="J527" s="26">
        <v>0.7104166666666667</v>
      </c>
      <c r="K527" s="27">
        <f>Table3[[#This Row],[Delivery Time]]-Table3[[#This Row],[Order Time]]</f>
        <v>3.4027777777777768E-2</v>
      </c>
      <c r="L527" s="43">
        <v>49</v>
      </c>
      <c r="M527" s="25" t="s">
        <v>0</v>
      </c>
      <c r="N527" s="28"/>
      <c r="O527" s="28" t="s">
        <v>39</v>
      </c>
      <c r="P527" s="25" t="s">
        <v>20</v>
      </c>
    </row>
    <row r="528" spans="1:16" x14ac:dyDescent="0.25">
      <c r="A528" s="23">
        <f t="shared" si="32"/>
        <v>527</v>
      </c>
      <c r="B528" s="24">
        <v>43091</v>
      </c>
      <c r="C528" s="18" t="str">
        <f t="shared" si="33"/>
        <v>Friday</v>
      </c>
      <c r="D528" s="10" t="str">
        <f t="shared" si="34"/>
        <v>Same</v>
      </c>
      <c r="E528" s="2">
        <v>75.290000000000006</v>
      </c>
      <c r="F528" s="2">
        <v>13</v>
      </c>
      <c r="G528" s="1">
        <f t="shared" si="35"/>
        <v>0.17266569265506707</v>
      </c>
      <c r="H528" s="2">
        <v>5</v>
      </c>
      <c r="I528" s="26">
        <v>0.69027777777777777</v>
      </c>
      <c r="J528" s="26">
        <v>0.71875</v>
      </c>
      <c r="K528" s="27">
        <f>Table3[[#This Row],[Delivery Time]]-Table3[[#This Row],[Order Time]]</f>
        <v>2.8472222222222232E-2</v>
      </c>
      <c r="L528" s="43">
        <v>41</v>
      </c>
      <c r="M528" s="25" t="s">
        <v>0</v>
      </c>
      <c r="N528" s="28"/>
      <c r="O528" s="28" t="s">
        <v>39</v>
      </c>
      <c r="P528" s="25" t="s">
        <v>20</v>
      </c>
    </row>
    <row r="529" spans="1:16" x14ac:dyDescent="0.25">
      <c r="A529" s="23">
        <f t="shared" si="32"/>
        <v>528</v>
      </c>
      <c r="B529" s="24">
        <v>43091</v>
      </c>
      <c r="C529" s="18" t="str">
        <f t="shared" si="33"/>
        <v>Friday</v>
      </c>
      <c r="D529" s="10" t="str">
        <f t="shared" si="34"/>
        <v>Same</v>
      </c>
      <c r="E529" s="2">
        <v>57.37</v>
      </c>
      <c r="F529" s="2">
        <v>20</v>
      </c>
      <c r="G529" s="1">
        <f t="shared" si="35"/>
        <v>0.34861425832316545</v>
      </c>
      <c r="H529" s="2">
        <v>7</v>
      </c>
      <c r="I529" s="26">
        <v>0.68819444444444444</v>
      </c>
      <c r="J529" s="26">
        <v>0.72569444444444453</v>
      </c>
      <c r="K529" s="27">
        <f>Table3[[#This Row],[Delivery Time]]-Table3[[#This Row],[Order Time]]</f>
        <v>3.7500000000000089E-2</v>
      </c>
      <c r="L529" s="43">
        <v>53.999999999999993</v>
      </c>
      <c r="M529" s="25" t="s">
        <v>0</v>
      </c>
      <c r="N529" s="28"/>
      <c r="O529" s="28" t="s">
        <v>39</v>
      </c>
      <c r="P529" s="25" t="s">
        <v>20</v>
      </c>
    </row>
    <row r="530" spans="1:16" x14ac:dyDescent="0.25">
      <c r="A530" s="23">
        <f t="shared" si="32"/>
        <v>529</v>
      </c>
      <c r="B530" s="24">
        <v>43091</v>
      </c>
      <c r="C530" s="18" t="str">
        <f t="shared" si="33"/>
        <v>Friday</v>
      </c>
      <c r="D530" s="10" t="str">
        <f t="shared" si="34"/>
        <v>Same</v>
      </c>
      <c r="E530" s="2">
        <v>22.41</v>
      </c>
      <c r="F530" s="2">
        <v>3</v>
      </c>
      <c r="G530" s="1">
        <f t="shared" si="35"/>
        <v>0.13386880856760375</v>
      </c>
      <c r="H530" s="2">
        <v>1.5</v>
      </c>
      <c r="I530" s="26">
        <v>0.73125000000000007</v>
      </c>
      <c r="J530" s="26">
        <v>0.7583333333333333</v>
      </c>
      <c r="K530" s="27">
        <f>Table3[[#This Row],[Delivery Time]]-Table3[[#This Row],[Order Time]]</f>
        <v>2.7083333333333237E-2</v>
      </c>
      <c r="L530" s="43">
        <v>39</v>
      </c>
      <c r="M530" s="25" t="s">
        <v>0</v>
      </c>
      <c r="N530" s="28"/>
      <c r="O530" s="28" t="s">
        <v>39</v>
      </c>
      <c r="P530" s="25" t="s">
        <v>20</v>
      </c>
    </row>
    <row r="531" spans="1:16" x14ac:dyDescent="0.25">
      <c r="A531" s="23">
        <f t="shared" si="32"/>
        <v>530</v>
      </c>
      <c r="B531" s="24">
        <v>43091</v>
      </c>
      <c r="C531" s="18" t="str">
        <f t="shared" si="33"/>
        <v>Friday</v>
      </c>
      <c r="D531" s="10" t="str">
        <f t="shared" si="34"/>
        <v>Same</v>
      </c>
      <c r="E531" s="2">
        <v>30.85</v>
      </c>
      <c r="F531" s="2">
        <v>3</v>
      </c>
      <c r="G531" s="1">
        <f t="shared" si="35"/>
        <v>9.7244732576985404E-2</v>
      </c>
      <c r="H531" s="2">
        <v>1.5</v>
      </c>
      <c r="I531" s="26">
        <v>0.76041666666666663</v>
      </c>
      <c r="J531" s="26">
        <v>0.78541666666666676</v>
      </c>
      <c r="K531" s="27">
        <f>Table3[[#This Row],[Delivery Time]]-Table3[[#This Row],[Order Time]]</f>
        <v>2.5000000000000133E-2</v>
      </c>
      <c r="L531" s="43">
        <v>36</v>
      </c>
      <c r="M531" s="25" t="s">
        <v>11</v>
      </c>
      <c r="N531" s="28"/>
      <c r="O531" s="28" t="s">
        <v>39</v>
      </c>
      <c r="P531" s="25" t="s">
        <v>20</v>
      </c>
    </row>
    <row r="532" spans="1:16" x14ac:dyDescent="0.25">
      <c r="A532" s="23">
        <f t="shared" si="32"/>
        <v>531</v>
      </c>
      <c r="B532" s="24">
        <v>43091</v>
      </c>
      <c r="C532" s="18" t="str">
        <f t="shared" si="33"/>
        <v>Friday</v>
      </c>
      <c r="D532" s="10" t="str">
        <f t="shared" si="34"/>
        <v>Same</v>
      </c>
      <c r="E532" s="2">
        <v>53.2</v>
      </c>
      <c r="F532" s="2">
        <v>10</v>
      </c>
      <c r="G532" s="1">
        <f t="shared" si="35"/>
        <v>0.18796992481203006</v>
      </c>
      <c r="H532" s="2">
        <v>1.5</v>
      </c>
      <c r="I532" s="26">
        <v>0.7631944444444444</v>
      </c>
      <c r="J532" s="26">
        <v>0.78749999999999998</v>
      </c>
      <c r="K532" s="27">
        <f>Table3[[#This Row],[Delivery Time]]-Table3[[#This Row],[Order Time]]</f>
        <v>2.430555555555558E-2</v>
      </c>
      <c r="L532" s="43">
        <v>35</v>
      </c>
      <c r="M532" s="25" t="s">
        <v>11</v>
      </c>
      <c r="N532" s="28"/>
      <c r="O532" s="28" t="s">
        <v>39</v>
      </c>
      <c r="P532" s="25" t="s">
        <v>20</v>
      </c>
    </row>
    <row r="533" spans="1:16" x14ac:dyDescent="0.25">
      <c r="A533" s="23">
        <f t="shared" si="32"/>
        <v>532</v>
      </c>
      <c r="B533" s="24">
        <v>43091</v>
      </c>
      <c r="C533" s="18" t="str">
        <f t="shared" si="33"/>
        <v>Friday</v>
      </c>
      <c r="D533" s="10" t="str">
        <f t="shared" si="34"/>
        <v>Same</v>
      </c>
      <c r="E533" s="2">
        <v>14.83</v>
      </c>
      <c r="F533" s="2">
        <v>3</v>
      </c>
      <c r="G533" s="1">
        <f t="shared" si="35"/>
        <v>0.20229265003371544</v>
      </c>
      <c r="H533" s="2">
        <v>1.5</v>
      </c>
      <c r="I533" s="26">
        <v>0.76597222222222217</v>
      </c>
      <c r="J533" s="26">
        <v>0.79513888888888884</v>
      </c>
      <c r="K533" s="27">
        <f>Table3[[#This Row],[Delivery Time]]-Table3[[#This Row],[Order Time]]</f>
        <v>2.9166666666666674E-2</v>
      </c>
      <c r="L533" s="43">
        <v>42</v>
      </c>
      <c r="M533" s="25" t="s">
        <v>12</v>
      </c>
      <c r="N533" s="28"/>
      <c r="O533" s="28" t="s">
        <v>41</v>
      </c>
      <c r="P533" s="25" t="s">
        <v>20</v>
      </c>
    </row>
    <row r="534" spans="1:16" x14ac:dyDescent="0.25">
      <c r="A534" s="23">
        <f t="shared" si="32"/>
        <v>533</v>
      </c>
      <c r="B534" s="24">
        <v>43091</v>
      </c>
      <c r="C534" s="18" t="str">
        <f t="shared" si="33"/>
        <v>Friday</v>
      </c>
      <c r="D534" s="10" t="str">
        <f t="shared" si="34"/>
        <v>Same</v>
      </c>
      <c r="E534" s="2">
        <v>143.27000000000001</v>
      </c>
      <c r="F534" s="2">
        <v>25</v>
      </c>
      <c r="G534" s="1">
        <f t="shared" si="35"/>
        <v>0.17449570740559781</v>
      </c>
      <c r="H534" s="2">
        <v>1.5</v>
      </c>
      <c r="I534" s="26">
        <v>0.82291666666666663</v>
      </c>
      <c r="J534" s="26">
        <v>0.82291666666666663</v>
      </c>
      <c r="K534" s="27">
        <f>Table3[[#This Row],[Delivery Time]]-Table3[[#This Row],[Order Time]]</f>
        <v>0</v>
      </c>
      <c r="L534" s="43">
        <v>0</v>
      </c>
      <c r="M534" s="25" t="s">
        <v>11</v>
      </c>
      <c r="N534" s="28"/>
      <c r="O534" s="28" t="s">
        <v>39</v>
      </c>
      <c r="P534" s="25" t="s">
        <v>16</v>
      </c>
    </row>
    <row r="535" spans="1:16" x14ac:dyDescent="0.25">
      <c r="A535" s="23">
        <f t="shared" si="32"/>
        <v>534</v>
      </c>
      <c r="B535" s="24">
        <v>43091</v>
      </c>
      <c r="C535" s="18" t="str">
        <f t="shared" si="33"/>
        <v>Friday</v>
      </c>
      <c r="D535" s="10" t="str">
        <f t="shared" si="34"/>
        <v>Same</v>
      </c>
      <c r="E535" s="2">
        <v>34.26</v>
      </c>
      <c r="F535" s="2">
        <v>10.74</v>
      </c>
      <c r="G535" s="1">
        <f t="shared" si="35"/>
        <v>0.31348511383537658</v>
      </c>
      <c r="H535" s="2">
        <v>1.5</v>
      </c>
      <c r="I535" s="26">
        <v>0.80486111111111114</v>
      </c>
      <c r="J535" s="26">
        <v>0.82777777777777783</v>
      </c>
      <c r="K535" s="27">
        <f>Table3[[#This Row],[Delivery Time]]-Table3[[#This Row],[Order Time]]</f>
        <v>2.2916666666666696E-2</v>
      </c>
      <c r="L535" s="43">
        <v>33</v>
      </c>
      <c r="M535" s="25" t="s">
        <v>11</v>
      </c>
      <c r="N535" s="28"/>
      <c r="O535" s="28" t="s">
        <v>39</v>
      </c>
      <c r="P535" s="25" t="s">
        <v>20</v>
      </c>
    </row>
    <row r="536" spans="1:16" x14ac:dyDescent="0.25">
      <c r="A536" s="23">
        <f t="shared" si="32"/>
        <v>535</v>
      </c>
      <c r="B536" s="24">
        <v>43091</v>
      </c>
      <c r="C536" s="18" t="str">
        <f t="shared" si="33"/>
        <v>Friday</v>
      </c>
      <c r="D536" s="10" t="str">
        <f t="shared" si="34"/>
        <v>Same</v>
      </c>
      <c r="E536" s="2">
        <v>34.32</v>
      </c>
      <c r="F536" s="2">
        <v>5</v>
      </c>
      <c r="G536" s="1">
        <f t="shared" si="35"/>
        <v>0.14568764568764569</v>
      </c>
      <c r="H536" s="2">
        <v>1.5</v>
      </c>
      <c r="I536" s="26">
        <v>0.79583333333333339</v>
      </c>
      <c r="J536" s="26">
        <v>0.83611111111111114</v>
      </c>
      <c r="K536" s="27">
        <f>Table3[[#This Row],[Delivery Time]]-Table3[[#This Row],[Order Time]]</f>
        <v>4.0277777777777746E-2</v>
      </c>
      <c r="L536" s="43">
        <v>58.000000000000007</v>
      </c>
      <c r="M536" s="25" t="s">
        <v>11</v>
      </c>
      <c r="N536" s="28"/>
      <c r="O536" s="28" t="s">
        <v>39</v>
      </c>
      <c r="P536" s="25" t="s">
        <v>20</v>
      </c>
    </row>
    <row r="537" spans="1:16" x14ac:dyDescent="0.25">
      <c r="A537" s="23">
        <f t="shared" si="32"/>
        <v>536</v>
      </c>
      <c r="B537" s="24">
        <v>43095</v>
      </c>
      <c r="C537" s="18" t="str">
        <f t="shared" si="33"/>
        <v>Tuesday</v>
      </c>
      <c r="D537" s="10" t="str">
        <f t="shared" si="34"/>
        <v>Different</v>
      </c>
      <c r="E537" s="2">
        <v>34.86</v>
      </c>
      <c r="F537" s="2">
        <v>10</v>
      </c>
      <c r="G537" s="1">
        <f t="shared" si="35"/>
        <v>0.2868617326448652</v>
      </c>
      <c r="H537" s="2">
        <v>5</v>
      </c>
      <c r="I537" s="26">
        <v>0.7416666666666667</v>
      </c>
      <c r="J537" s="26">
        <v>0.7944444444444444</v>
      </c>
      <c r="K537" s="27">
        <f>Table3[[#This Row],[Delivery Time]]-Table3[[#This Row],[Order Time]]</f>
        <v>5.2777777777777701E-2</v>
      </c>
      <c r="L537" s="43">
        <v>76</v>
      </c>
      <c r="M537" s="25" t="s">
        <v>1</v>
      </c>
      <c r="N537" s="28"/>
      <c r="O537" s="28" t="s">
        <v>39</v>
      </c>
      <c r="P537" s="25" t="s">
        <v>20</v>
      </c>
    </row>
    <row r="538" spans="1:16" x14ac:dyDescent="0.25">
      <c r="A538" s="23">
        <f t="shared" si="32"/>
        <v>537</v>
      </c>
      <c r="B538" s="24">
        <v>43095</v>
      </c>
      <c r="C538" s="18" t="str">
        <f t="shared" si="33"/>
        <v>Tuesday</v>
      </c>
      <c r="D538" s="10" t="str">
        <f t="shared" si="34"/>
        <v>Same</v>
      </c>
      <c r="E538" s="2">
        <v>37.42</v>
      </c>
      <c r="F538" s="2">
        <v>4.58</v>
      </c>
      <c r="G538" s="1">
        <f t="shared" si="35"/>
        <v>0.12239444147514697</v>
      </c>
      <c r="H538" s="2">
        <v>1.5</v>
      </c>
      <c r="I538" s="26">
        <v>0.74722222222222223</v>
      </c>
      <c r="J538" s="26">
        <v>0.80555555555555547</v>
      </c>
      <c r="K538" s="27">
        <f>Table3[[#This Row],[Delivery Time]]-Table3[[#This Row],[Order Time]]</f>
        <v>5.8333333333333237E-2</v>
      </c>
      <c r="L538" s="43">
        <v>84</v>
      </c>
      <c r="M538" s="25" t="s">
        <v>11</v>
      </c>
      <c r="N538" s="28" t="s">
        <v>43</v>
      </c>
      <c r="O538" s="28" t="s">
        <v>39</v>
      </c>
      <c r="P538" s="25" t="s">
        <v>20</v>
      </c>
    </row>
    <row r="539" spans="1:16" x14ac:dyDescent="0.25">
      <c r="A539" s="23">
        <f t="shared" si="32"/>
        <v>538</v>
      </c>
      <c r="B539" s="24">
        <v>43095</v>
      </c>
      <c r="C539" s="18" t="str">
        <f t="shared" si="33"/>
        <v>Tuesday</v>
      </c>
      <c r="D539" s="10" t="str">
        <f t="shared" si="34"/>
        <v>Same</v>
      </c>
      <c r="E539" s="2">
        <v>56.67</v>
      </c>
      <c r="F539" s="2">
        <v>6</v>
      </c>
      <c r="G539" s="1">
        <f t="shared" si="35"/>
        <v>0.10587612493382742</v>
      </c>
      <c r="H539" s="2">
        <v>1.5</v>
      </c>
      <c r="I539" s="26">
        <v>0.79861111111111116</v>
      </c>
      <c r="J539" s="26">
        <v>0.82986111111111116</v>
      </c>
      <c r="K539" s="27">
        <f>Table3[[#This Row],[Delivery Time]]-Table3[[#This Row],[Order Time]]</f>
        <v>3.125E-2</v>
      </c>
      <c r="L539" s="43">
        <v>45</v>
      </c>
      <c r="M539" s="25" t="s">
        <v>11</v>
      </c>
      <c r="N539" s="28"/>
      <c r="O539" s="28" t="s">
        <v>39</v>
      </c>
      <c r="P539" s="25" t="s">
        <v>20</v>
      </c>
    </row>
    <row r="540" spans="1:16" x14ac:dyDescent="0.25">
      <c r="A540" s="23">
        <f t="shared" si="32"/>
        <v>539</v>
      </c>
      <c r="B540" s="24">
        <v>43095</v>
      </c>
      <c r="C540" s="18" t="str">
        <f t="shared" si="33"/>
        <v>Tuesday</v>
      </c>
      <c r="D540" s="10" t="str">
        <f t="shared" si="34"/>
        <v>Same</v>
      </c>
      <c r="E540" s="2">
        <v>35.4</v>
      </c>
      <c r="F540" s="2">
        <v>6.6</v>
      </c>
      <c r="G540" s="1">
        <f t="shared" si="35"/>
        <v>0.1864406779661017</v>
      </c>
      <c r="H540" s="2">
        <v>1.5</v>
      </c>
      <c r="I540" s="26">
        <v>0.80555555555555547</v>
      </c>
      <c r="J540" s="26">
        <v>0.83888888888888891</v>
      </c>
      <c r="K540" s="27">
        <f>Table3[[#This Row],[Delivery Time]]-Table3[[#This Row],[Order Time]]</f>
        <v>3.3333333333333437E-2</v>
      </c>
      <c r="L540" s="43">
        <v>48</v>
      </c>
      <c r="M540" s="25" t="s">
        <v>12</v>
      </c>
      <c r="N540" s="28"/>
      <c r="O540" s="28" t="s">
        <v>41</v>
      </c>
      <c r="P540" s="25" t="s">
        <v>20</v>
      </c>
    </row>
    <row r="541" spans="1:16" x14ac:dyDescent="0.25">
      <c r="A541" s="23">
        <f t="shared" si="32"/>
        <v>540</v>
      </c>
      <c r="B541" s="24">
        <v>43095</v>
      </c>
      <c r="C541" s="18" t="str">
        <f t="shared" si="33"/>
        <v>Tuesday</v>
      </c>
      <c r="D541" s="10" t="str">
        <f t="shared" si="34"/>
        <v>Same</v>
      </c>
      <c r="E541" s="2">
        <v>32.369999999999997</v>
      </c>
      <c r="F541" s="2">
        <v>7</v>
      </c>
      <c r="G541" s="1">
        <f t="shared" si="35"/>
        <v>0.21624961383997529</v>
      </c>
      <c r="H541" s="2">
        <v>1.5</v>
      </c>
      <c r="I541" s="26">
        <v>0.82500000000000007</v>
      </c>
      <c r="J541" s="26">
        <v>0.85972222222222217</v>
      </c>
      <c r="K541" s="27">
        <f>Table3[[#This Row],[Delivery Time]]-Table3[[#This Row],[Order Time]]</f>
        <v>3.4722222222222099E-2</v>
      </c>
      <c r="L541" s="43">
        <v>50</v>
      </c>
      <c r="M541" s="25" t="s">
        <v>11</v>
      </c>
      <c r="N541" s="28"/>
      <c r="O541" s="28" t="s">
        <v>41</v>
      </c>
      <c r="P541" s="25" t="s">
        <v>20</v>
      </c>
    </row>
    <row r="542" spans="1:16" x14ac:dyDescent="0.25">
      <c r="A542" s="23">
        <f t="shared" si="32"/>
        <v>541</v>
      </c>
      <c r="B542" s="24">
        <v>43095</v>
      </c>
      <c r="C542" s="18" t="str">
        <f t="shared" si="33"/>
        <v>Tuesday</v>
      </c>
      <c r="D542" s="10" t="str">
        <f t="shared" si="34"/>
        <v>Same</v>
      </c>
      <c r="E542" s="2">
        <v>31.61</v>
      </c>
      <c r="F542" s="2">
        <v>8.39</v>
      </c>
      <c r="G542" s="1">
        <f t="shared" si="35"/>
        <v>0.26542233470420756</v>
      </c>
      <c r="H542" s="2">
        <v>1.5</v>
      </c>
      <c r="I542" s="26">
        <v>0.82847222222222217</v>
      </c>
      <c r="J542" s="26">
        <v>0.86736111111111114</v>
      </c>
      <c r="K542" s="27">
        <f>Table3[[#This Row],[Delivery Time]]-Table3[[#This Row],[Order Time]]</f>
        <v>3.8888888888888973E-2</v>
      </c>
      <c r="L542" s="43">
        <v>56</v>
      </c>
      <c r="M542" s="25" t="s">
        <v>11</v>
      </c>
      <c r="N542" s="28"/>
      <c r="O542" s="28" t="s">
        <v>39</v>
      </c>
      <c r="P542" s="25" t="s">
        <v>20</v>
      </c>
    </row>
    <row r="543" spans="1:16" x14ac:dyDescent="0.25">
      <c r="A543" s="23">
        <f t="shared" si="32"/>
        <v>542</v>
      </c>
      <c r="B543" s="24">
        <v>43095</v>
      </c>
      <c r="C543" s="18" t="str">
        <f t="shared" si="33"/>
        <v>Tuesday</v>
      </c>
      <c r="D543" s="10" t="str">
        <f t="shared" si="34"/>
        <v>Same</v>
      </c>
      <c r="E543" s="2">
        <v>22.41</v>
      </c>
      <c r="F543" s="2">
        <v>3</v>
      </c>
      <c r="G543" s="1">
        <f t="shared" si="35"/>
        <v>0.13386880856760375</v>
      </c>
      <c r="H543" s="2">
        <v>1.5</v>
      </c>
      <c r="I543" s="26">
        <v>0.84583333333333333</v>
      </c>
      <c r="J543" s="26">
        <v>0.87361111111111101</v>
      </c>
      <c r="K543" s="27">
        <f>Table3[[#This Row],[Delivery Time]]-Table3[[#This Row],[Order Time]]</f>
        <v>2.7777777777777679E-2</v>
      </c>
      <c r="L543" s="43">
        <v>40</v>
      </c>
      <c r="M543" s="25" t="s">
        <v>11</v>
      </c>
      <c r="N543" s="28"/>
      <c r="O543" s="28" t="s">
        <v>39</v>
      </c>
      <c r="P543" s="25" t="s">
        <v>20</v>
      </c>
    </row>
    <row r="544" spans="1:16" x14ac:dyDescent="0.25">
      <c r="A544" s="23">
        <f t="shared" si="32"/>
        <v>543</v>
      </c>
      <c r="B544" s="24">
        <v>43095</v>
      </c>
      <c r="C544" s="18" t="str">
        <f t="shared" si="33"/>
        <v>Tuesday</v>
      </c>
      <c r="D544" s="10" t="str">
        <f t="shared" si="34"/>
        <v>Same</v>
      </c>
      <c r="E544" s="2">
        <v>30.31</v>
      </c>
      <c r="F544" s="2">
        <v>6.79</v>
      </c>
      <c r="G544" s="1">
        <f t="shared" si="35"/>
        <v>0.22401847575057737</v>
      </c>
      <c r="H544" s="2">
        <v>1.5</v>
      </c>
      <c r="I544" s="26">
        <v>0.89027777777777783</v>
      </c>
      <c r="J544" s="26">
        <v>0.90277777777777779</v>
      </c>
      <c r="K544" s="27">
        <f>Table3[[#This Row],[Delivery Time]]-Table3[[#This Row],[Order Time]]</f>
        <v>1.2499999999999956E-2</v>
      </c>
      <c r="L544" s="43">
        <v>18</v>
      </c>
      <c r="M544" s="25" t="s">
        <v>11</v>
      </c>
      <c r="N544" s="28"/>
      <c r="O544" s="28" t="s">
        <v>41</v>
      </c>
      <c r="P544" s="25" t="s">
        <v>20</v>
      </c>
    </row>
    <row r="545" spans="1:16" x14ac:dyDescent="0.25">
      <c r="A545" s="23">
        <f t="shared" si="32"/>
        <v>544</v>
      </c>
      <c r="B545" s="24">
        <v>43098</v>
      </c>
      <c r="C545" s="18" t="str">
        <f t="shared" si="33"/>
        <v>Friday</v>
      </c>
      <c r="D545" s="10" t="str">
        <f t="shared" si="34"/>
        <v>Different</v>
      </c>
      <c r="E545" s="2">
        <v>61.27</v>
      </c>
      <c r="F545" s="2">
        <v>7</v>
      </c>
      <c r="G545" s="1">
        <f t="shared" si="35"/>
        <v>0.11424840868287905</v>
      </c>
      <c r="H545" s="2">
        <v>1.5</v>
      </c>
      <c r="I545" s="26">
        <v>0.76180555555555562</v>
      </c>
      <c r="J545" s="26">
        <v>0.78472222222222221</v>
      </c>
      <c r="K545" s="27">
        <f>Table3[[#This Row],[Delivery Time]]-Table3[[#This Row],[Order Time]]</f>
        <v>2.2916666666666585E-2</v>
      </c>
      <c r="L545" s="43">
        <v>33</v>
      </c>
      <c r="M545" s="25" t="s">
        <v>0</v>
      </c>
      <c r="N545" s="28"/>
      <c r="O545" s="28" t="s">
        <v>39</v>
      </c>
      <c r="P545" s="25" t="s">
        <v>20</v>
      </c>
    </row>
    <row r="546" spans="1:16" x14ac:dyDescent="0.25">
      <c r="A546" s="23">
        <f t="shared" si="32"/>
        <v>545</v>
      </c>
      <c r="B546" s="24">
        <v>43098</v>
      </c>
      <c r="C546" s="18" t="str">
        <f t="shared" si="33"/>
        <v>Friday</v>
      </c>
      <c r="D546" s="10" t="str">
        <f t="shared" si="34"/>
        <v>Same</v>
      </c>
      <c r="E546" s="2">
        <v>28.9</v>
      </c>
      <c r="F546" s="2">
        <v>6.1</v>
      </c>
      <c r="G546" s="1">
        <f t="shared" si="35"/>
        <v>0.21107266435986158</v>
      </c>
      <c r="H546" s="2">
        <v>1.5</v>
      </c>
      <c r="I546" s="26">
        <v>0.81874999999999998</v>
      </c>
      <c r="J546" s="26">
        <v>0.83819444444444446</v>
      </c>
      <c r="K546" s="27">
        <f>Table3[[#This Row],[Delivery Time]]-Table3[[#This Row],[Order Time]]</f>
        <v>1.9444444444444486E-2</v>
      </c>
      <c r="L546" s="43">
        <v>28</v>
      </c>
      <c r="M546" s="25" t="s">
        <v>11</v>
      </c>
      <c r="N546" s="28"/>
      <c r="O546" s="28" t="s">
        <v>40</v>
      </c>
      <c r="P546" s="25" t="s">
        <v>20</v>
      </c>
    </row>
    <row r="547" spans="1:16" x14ac:dyDescent="0.25">
      <c r="A547" s="23">
        <f t="shared" si="32"/>
        <v>546</v>
      </c>
      <c r="B547" s="24">
        <v>43098</v>
      </c>
      <c r="C547" s="18" t="str">
        <f t="shared" si="33"/>
        <v>Friday</v>
      </c>
      <c r="D547" s="10" t="str">
        <f t="shared" si="34"/>
        <v>Same</v>
      </c>
      <c r="E547" s="2">
        <v>25.11</v>
      </c>
      <c r="F547" s="2">
        <v>6.89</v>
      </c>
      <c r="G547" s="1">
        <f t="shared" si="35"/>
        <v>0.27439267224213459</v>
      </c>
      <c r="H547" s="2">
        <v>1.5</v>
      </c>
      <c r="I547" s="26">
        <v>0.82291666666666663</v>
      </c>
      <c r="J547" s="26">
        <v>0.84722222222222221</v>
      </c>
      <c r="K547" s="27">
        <f>Table3[[#This Row],[Delivery Time]]-Table3[[#This Row],[Order Time]]</f>
        <v>2.430555555555558E-2</v>
      </c>
      <c r="L547" s="43">
        <v>35</v>
      </c>
      <c r="M547" s="25" t="s">
        <v>11</v>
      </c>
      <c r="N547" s="28"/>
      <c r="O547" s="28" t="s">
        <v>39</v>
      </c>
      <c r="P547" s="25" t="s">
        <v>20</v>
      </c>
    </row>
    <row r="548" spans="1:16" x14ac:dyDescent="0.25">
      <c r="A548" s="23">
        <f t="shared" si="32"/>
        <v>547</v>
      </c>
      <c r="B548" s="24">
        <v>43099</v>
      </c>
      <c r="C548" s="18" t="str">
        <f t="shared" si="33"/>
        <v>Saturday</v>
      </c>
      <c r="D548" s="10" t="str">
        <f t="shared" si="34"/>
        <v>Different</v>
      </c>
      <c r="E548" s="2">
        <v>88.55</v>
      </c>
      <c r="F548" s="2">
        <v>8</v>
      </c>
      <c r="G548" s="1">
        <f t="shared" si="35"/>
        <v>9.0344438170525135E-2</v>
      </c>
      <c r="H548" s="2">
        <v>1.5</v>
      </c>
      <c r="I548" s="26">
        <v>0.74722222222222223</v>
      </c>
      <c r="J548" s="26">
        <v>0.77013888888888893</v>
      </c>
      <c r="K548" s="27">
        <f>Table3[[#This Row],[Delivery Time]]-Table3[[#This Row],[Order Time]]</f>
        <v>2.2916666666666696E-2</v>
      </c>
      <c r="L548" s="43">
        <v>33</v>
      </c>
      <c r="M548" s="25" t="s">
        <v>12</v>
      </c>
      <c r="N548" s="28"/>
      <c r="O548" s="28" t="s">
        <v>39</v>
      </c>
      <c r="P548" s="25" t="s">
        <v>20</v>
      </c>
    </row>
    <row r="549" spans="1:16" x14ac:dyDescent="0.25">
      <c r="A549" s="23">
        <f t="shared" si="32"/>
        <v>548</v>
      </c>
      <c r="B549" s="24">
        <v>43099</v>
      </c>
      <c r="C549" s="18" t="str">
        <f t="shared" si="33"/>
        <v>Saturday</v>
      </c>
      <c r="D549" s="10" t="str">
        <f t="shared" si="34"/>
        <v>Same</v>
      </c>
      <c r="E549" s="2">
        <v>117.99</v>
      </c>
      <c r="F549" s="2">
        <v>10</v>
      </c>
      <c r="G549" s="1">
        <f t="shared" si="35"/>
        <v>8.4752945164844481E-2</v>
      </c>
      <c r="H549" s="2">
        <v>1.5</v>
      </c>
      <c r="I549" s="26">
        <v>0.78680555555555554</v>
      </c>
      <c r="J549" s="26">
        <v>0.80833333333333324</v>
      </c>
      <c r="K549" s="27">
        <f>Table3[[#This Row],[Delivery Time]]-Table3[[#This Row],[Order Time]]</f>
        <v>2.1527777777777701E-2</v>
      </c>
      <c r="L549" s="43">
        <v>31.000000000000004</v>
      </c>
      <c r="M549" s="25" t="s">
        <v>11</v>
      </c>
      <c r="N549" s="28"/>
      <c r="O549" s="28" t="s">
        <v>39</v>
      </c>
      <c r="P549" s="25" t="s">
        <v>20</v>
      </c>
    </row>
    <row r="550" spans="1:16" x14ac:dyDescent="0.25">
      <c r="A550" s="23">
        <f t="shared" si="32"/>
        <v>549</v>
      </c>
      <c r="B550" s="24">
        <v>43099</v>
      </c>
      <c r="C550" s="18" t="str">
        <f t="shared" si="33"/>
        <v>Saturday</v>
      </c>
      <c r="D550" s="10" t="str">
        <f t="shared" si="34"/>
        <v>Same</v>
      </c>
      <c r="E550" s="2">
        <v>33.229999999999997</v>
      </c>
      <c r="F550" s="2">
        <v>6</v>
      </c>
      <c r="G550" s="1">
        <f t="shared" si="35"/>
        <v>0.18055973517905508</v>
      </c>
      <c r="H550" s="2">
        <v>1.5</v>
      </c>
      <c r="I550" s="26">
        <v>0.83124999999999993</v>
      </c>
      <c r="J550" s="26">
        <v>0.8520833333333333</v>
      </c>
      <c r="K550" s="27">
        <f>Table3[[#This Row],[Delivery Time]]-Table3[[#This Row],[Order Time]]</f>
        <v>2.083333333333337E-2</v>
      </c>
      <c r="L550" s="43">
        <v>30</v>
      </c>
      <c r="M550" s="25" t="s">
        <v>0</v>
      </c>
      <c r="N550" s="28" t="s">
        <v>22</v>
      </c>
      <c r="O550" s="28" t="s">
        <v>39</v>
      </c>
      <c r="P550" s="25" t="s">
        <v>20</v>
      </c>
    </row>
    <row r="551" spans="1:16" x14ac:dyDescent="0.25">
      <c r="A551" s="23">
        <f t="shared" si="32"/>
        <v>550</v>
      </c>
      <c r="B551" s="24">
        <v>43105</v>
      </c>
      <c r="C551" s="18" t="str">
        <f t="shared" si="33"/>
        <v>Friday</v>
      </c>
      <c r="D551" s="10" t="str">
        <f t="shared" si="34"/>
        <v>Different</v>
      </c>
      <c r="E551" s="2">
        <v>6.17</v>
      </c>
      <c r="F551" s="2">
        <v>3.83</v>
      </c>
      <c r="G551" s="1">
        <f t="shared" si="35"/>
        <v>0.62074554294975692</v>
      </c>
      <c r="H551" s="2">
        <v>1.5</v>
      </c>
      <c r="I551" s="26">
        <v>0.74652777777777779</v>
      </c>
      <c r="J551" s="26">
        <v>0.76736111111111116</v>
      </c>
      <c r="K551" s="27">
        <f>Table3[[#This Row],[Delivery Time]]-Table3[[#This Row],[Order Time]]</f>
        <v>2.083333333333337E-2</v>
      </c>
      <c r="L551" s="43">
        <v>30</v>
      </c>
      <c r="M551" s="25" t="s">
        <v>0</v>
      </c>
      <c r="N551" s="28"/>
      <c r="O551" s="28" t="s">
        <v>41</v>
      </c>
      <c r="P551" s="25" t="s">
        <v>20</v>
      </c>
    </row>
    <row r="552" spans="1:16" x14ac:dyDescent="0.25">
      <c r="A552" s="23">
        <f t="shared" si="32"/>
        <v>551</v>
      </c>
      <c r="B552" s="24">
        <v>43105</v>
      </c>
      <c r="C552" s="18" t="str">
        <f t="shared" si="33"/>
        <v>Friday</v>
      </c>
      <c r="D552" s="10" t="str">
        <f t="shared" si="34"/>
        <v>Same</v>
      </c>
      <c r="E552" s="2">
        <v>15.7</v>
      </c>
      <c r="F552" s="2">
        <v>2</v>
      </c>
      <c r="G552" s="1">
        <f t="shared" si="35"/>
        <v>0.12738853503184713</v>
      </c>
      <c r="H552" s="2">
        <v>1.5</v>
      </c>
      <c r="I552" s="26">
        <v>0.7583333333333333</v>
      </c>
      <c r="J552" s="26">
        <v>0.78055555555555556</v>
      </c>
      <c r="K552" s="27">
        <f>Table3[[#This Row],[Delivery Time]]-Table3[[#This Row],[Order Time]]</f>
        <v>2.2222222222222254E-2</v>
      </c>
      <c r="L552" s="43">
        <v>32</v>
      </c>
      <c r="M552" s="25" t="s">
        <v>0</v>
      </c>
      <c r="N552" s="28"/>
      <c r="O552" s="28" t="s">
        <v>41</v>
      </c>
      <c r="P552" s="25" t="s">
        <v>20</v>
      </c>
    </row>
    <row r="553" spans="1:16" x14ac:dyDescent="0.25">
      <c r="A553" s="23">
        <f t="shared" si="32"/>
        <v>552</v>
      </c>
      <c r="B553" s="24">
        <v>43105</v>
      </c>
      <c r="C553" s="18" t="str">
        <f t="shared" si="33"/>
        <v>Friday</v>
      </c>
      <c r="D553" s="10" t="str">
        <f t="shared" si="34"/>
        <v>Same</v>
      </c>
      <c r="E553" s="2">
        <v>25.93</v>
      </c>
      <c r="F553" s="2">
        <v>4</v>
      </c>
      <c r="G553" s="1">
        <f t="shared" si="35"/>
        <v>0.15426147319706904</v>
      </c>
      <c r="H553" s="2">
        <v>1.5</v>
      </c>
      <c r="I553" s="26">
        <v>0.74791666666666667</v>
      </c>
      <c r="J553" s="26">
        <v>0.7895833333333333</v>
      </c>
      <c r="K553" s="27">
        <f>Table3[[#This Row],[Delivery Time]]-Table3[[#This Row],[Order Time]]</f>
        <v>4.166666666666663E-2</v>
      </c>
      <c r="L553" s="43">
        <v>60</v>
      </c>
      <c r="M553" s="25" t="s">
        <v>0</v>
      </c>
      <c r="N553" s="28"/>
      <c r="O553" s="28" t="s">
        <v>39</v>
      </c>
      <c r="P553" s="25" t="s">
        <v>20</v>
      </c>
    </row>
    <row r="554" spans="1:16" x14ac:dyDescent="0.25">
      <c r="A554" s="23">
        <f t="shared" si="32"/>
        <v>553</v>
      </c>
      <c r="B554" s="24">
        <v>43105</v>
      </c>
      <c r="C554" s="18" t="str">
        <f t="shared" si="33"/>
        <v>Friday</v>
      </c>
      <c r="D554" s="10" t="str">
        <f t="shared" si="34"/>
        <v>Same</v>
      </c>
      <c r="E554" s="2">
        <v>17</v>
      </c>
      <c r="F554" s="2">
        <v>4</v>
      </c>
      <c r="G554" s="1">
        <f t="shared" si="35"/>
        <v>0.23529411764705882</v>
      </c>
      <c r="H554" s="2">
        <v>1.5</v>
      </c>
      <c r="I554" s="26">
        <v>0.80208333333333337</v>
      </c>
      <c r="J554" s="26">
        <v>0.82361111111111107</v>
      </c>
      <c r="K554" s="27">
        <f>Table3[[#This Row],[Delivery Time]]-Table3[[#This Row],[Order Time]]</f>
        <v>2.1527777777777701E-2</v>
      </c>
      <c r="L554" s="43">
        <v>31.000000000000004</v>
      </c>
      <c r="M554" s="25" t="s">
        <v>0</v>
      </c>
      <c r="N554" s="28" t="s">
        <v>22</v>
      </c>
      <c r="O554" s="28" t="s">
        <v>39</v>
      </c>
      <c r="P554" s="25" t="s">
        <v>20</v>
      </c>
    </row>
    <row r="555" spans="1:16" x14ac:dyDescent="0.25">
      <c r="A555" s="23">
        <f t="shared" si="32"/>
        <v>554</v>
      </c>
      <c r="B555" s="24">
        <v>43105</v>
      </c>
      <c r="C555" s="18" t="str">
        <f t="shared" si="33"/>
        <v>Friday</v>
      </c>
      <c r="D555" s="10" t="str">
        <f t="shared" si="34"/>
        <v>Same</v>
      </c>
      <c r="E555" s="2">
        <v>27.6</v>
      </c>
      <c r="F555" s="2">
        <v>6</v>
      </c>
      <c r="G555" s="1">
        <f t="shared" si="35"/>
        <v>0.21739130434782608</v>
      </c>
      <c r="H555" s="2">
        <v>1.5</v>
      </c>
      <c r="I555" s="26">
        <v>0.80763888888888891</v>
      </c>
      <c r="J555" s="26">
        <v>0.82986111111111116</v>
      </c>
      <c r="K555" s="27">
        <f>Table3[[#This Row],[Delivery Time]]-Table3[[#This Row],[Order Time]]</f>
        <v>2.2222222222222254E-2</v>
      </c>
      <c r="L555" s="43">
        <v>32</v>
      </c>
      <c r="M555" s="25" t="s">
        <v>0</v>
      </c>
      <c r="N555" s="28"/>
      <c r="O555" s="28" t="s">
        <v>41</v>
      </c>
      <c r="P555" s="25" t="s">
        <v>20</v>
      </c>
    </row>
    <row r="556" spans="1:16" x14ac:dyDescent="0.25">
      <c r="A556" s="23">
        <f t="shared" si="32"/>
        <v>555</v>
      </c>
      <c r="B556" s="24">
        <v>43105</v>
      </c>
      <c r="C556" s="18" t="str">
        <f t="shared" si="33"/>
        <v>Friday</v>
      </c>
      <c r="D556" s="10" t="str">
        <f t="shared" si="34"/>
        <v>Same</v>
      </c>
      <c r="E556" s="2">
        <v>28.9</v>
      </c>
      <c r="F556" s="2">
        <v>5</v>
      </c>
      <c r="G556" s="1">
        <f t="shared" si="35"/>
        <v>0.17301038062283738</v>
      </c>
      <c r="H556" s="2">
        <v>1.5</v>
      </c>
      <c r="I556" s="26">
        <v>0.85</v>
      </c>
      <c r="J556" s="26">
        <v>0.86875000000000002</v>
      </c>
      <c r="K556" s="27">
        <f>Table3[[#This Row],[Delivery Time]]-Table3[[#This Row],[Order Time]]</f>
        <v>1.8750000000000044E-2</v>
      </c>
      <c r="L556" s="43">
        <v>26.999999999999996</v>
      </c>
      <c r="M556" s="25" t="s">
        <v>0</v>
      </c>
      <c r="N556" s="28" t="s">
        <v>26</v>
      </c>
      <c r="O556" s="28" t="s">
        <v>39</v>
      </c>
      <c r="P556" s="25" t="s">
        <v>20</v>
      </c>
    </row>
    <row r="557" spans="1:16" x14ac:dyDescent="0.25">
      <c r="A557" s="23">
        <f t="shared" si="32"/>
        <v>556</v>
      </c>
      <c r="B557" s="24">
        <v>43106</v>
      </c>
      <c r="C557" s="18" t="str">
        <f t="shared" si="33"/>
        <v>Saturday</v>
      </c>
      <c r="D557" s="10" t="str">
        <f t="shared" si="34"/>
        <v>Different</v>
      </c>
      <c r="E557" s="2">
        <v>20.68</v>
      </c>
      <c r="F557" s="2">
        <v>10.32</v>
      </c>
      <c r="G557" s="1">
        <f t="shared" si="35"/>
        <v>0.49903288201160545</v>
      </c>
      <c r="H557" s="2">
        <v>1.5</v>
      </c>
      <c r="I557" s="26">
        <v>0.70347222222222217</v>
      </c>
      <c r="J557" s="26">
        <v>0.72152777777777777</v>
      </c>
      <c r="K557" s="27">
        <f>Table3[[#This Row],[Delivery Time]]-Table3[[#This Row],[Order Time]]</f>
        <v>1.8055555555555602E-2</v>
      </c>
      <c r="L557" s="43">
        <v>26</v>
      </c>
      <c r="M557" s="25" t="s">
        <v>11</v>
      </c>
      <c r="N557" s="28"/>
      <c r="O557" s="28" t="s">
        <v>42</v>
      </c>
      <c r="P557" s="25" t="s">
        <v>20</v>
      </c>
    </row>
    <row r="558" spans="1:16" x14ac:dyDescent="0.25">
      <c r="A558" s="23">
        <f t="shared" si="32"/>
        <v>557</v>
      </c>
      <c r="B558" s="24">
        <v>43106</v>
      </c>
      <c r="C558" s="18" t="str">
        <f t="shared" si="33"/>
        <v>Saturday</v>
      </c>
      <c r="D558" s="10" t="str">
        <f t="shared" si="34"/>
        <v>Same</v>
      </c>
      <c r="E558" s="2">
        <v>21.05</v>
      </c>
      <c r="F558" s="2">
        <v>5.95</v>
      </c>
      <c r="G558" s="1">
        <f t="shared" si="35"/>
        <v>0.28266033254156769</v>
      </c>
      <c r="H558" s="2">
        <v>1.5</v>
      </c>
      <c r="I558" s="26">
        <v>0.73888888888888893</v>
      </c>
      <c r="J558" s="26">
        <v>0.75555555555555554</v>
      </c>
      <c r="K558" s="27">
        <f>Table3[[#This Row],[Delivery Time]]-Table3[[#This Row],[Order Time]]</f>
        <v>1.6666666666666607E-2</v>
      </c>
      <c r="L558" s="43">
        <v>24</v>
      </c>
      <c r="M558" s="25" t="s">
        <v>0</v>
      </c>
      <c r="N558" s="28"/>
      <c r="O558" s="28" t="s">
        <v>40</v>
      </c>
      <c r="P558" s="25" t="s">
        <v>20</v>
      </c>
    </row>
    <row r="559" spans="1:16" x14ac:dyDescent="0.25">
      <c r="A559" s="23">
        <f t="shared" si="32"/>
        <v>558</v>
      </c>
      <c r="B559" s="24">
        <v>43106</v>
      </c>
      <c r="C559" s="18" t="str">
        <f t="shared" si="33"/>
        <v>Saturday</v>
      </c>
      <c r="D559" s="10" t="str">
        <f t="shared" si="34"/>
        <v>Same</v>
      </c>
      <c r="E559" s="2">
        <v>40.86</v>
      </c>
      <c r="F559" s="2">
        <v>10</v>
      </c>
      <c r="G559" s="1">
        <f t="shared" si="35"/>
        <v>0.24473813020068527</v>
      </c>
      <c r="H559" s="2">
        <v>7</v>
      </c>
      <c r="I559" s="26">
        <v>0.74444444444444446</v>
      </c>
      <c r="J559" s="26">
        <v>0.76874999999999993</v>
      </c>
      <c r="K559" s="27">
        <f>Table3[[#This Row],[Delivery Time]]-Table3[[#This Row],[Order Time]]</f>
        <v>2.4305555555555469E-2</v>
      </c>
      <c r="L559" s="43">
        <v>35</v>
      </c>
      <c r="M559" s="25" t="s">
        <v>27</v>
      </c>
      <c r="N559" s="28"/>
      <c r="O559" s="28" t="s">
        <v>39</v>
      </c>
      <c r="P559" s="25" t="s">
        <v>20</v>
      </c>
    </row>
    <row r="560" spans="1:16" x14ac:dyDescent="0.25">
      <c r="A560" s="23">
        <f t="shared" si="32"/>
        <v>559</v>
      </c>
      <c r="B560" s="24">
        <v>43106</v>
      </c>
      <c r="C560" s="18" t="str">
        <f t="shared" si="33"/>
        <v>Saturday</v>
      </c>
      <c r="D560" s="10" t="str">
        <f t="shared" si="34"/>
        <v>Same</v>
      </c>
      <c r="E560" s="2">
        <v>22.73</v>
      </c>
      <c r="F560" s="2">
        <v>3</v>
      </c>
      <c r="G560" s="1">
        <f t="shared" si="35"/>
        <v>0.13198416190057194</v>
      </c>
      <c r="H560" s="2">
        <v>1.5</v>
      </c>
      <c r="I560" s="26">
        <v>0.7895833333333333</v>
      </c>
      <c r="J560" s="26">
        <v>0.82013888888888886</v>
      </c>
      <c r="K560" s="27">
        <f>Table3[[#This Row],[Delivery Time]]-Table3[[#This Row],[Order Time]]</f>
        <v>3.0555555555555558E-2</v>
      </c>
      <c r="L560" s="43">
        <v>44</v>
      </c>
      <c r="M560" s="25" t="s">
        <v>0</v>
      </c>
      <c r="N560" s="28"/>
      <c r="O560" s="28" t="s">
        <v>40</v>
      </c>
      <c r="P560" s="25" t="s">
        <v>20</v>
      </c>
    </row>
    <row r="561" spans="1:16" x14ac:dyDescent="0.25">
      <c r="A561" s="23">
        <f t="shared" si="32"/>
        <v>560</v>
      </c>
      <c r="B561" s="24">
        <v>43106</v>
      </c>
      <c r="C561" s="18" t="str">
        <f t="shared" si="33"/>
        <v>Saturday</v>
      </c>
      <c r="D561" s="10" t="str">
        <f t="shared" si="34"/>
        <v>Same</v>
      </c>
      <c r="E561" s="2">
        <v>46.49</v>
      </c>
      <c r="F561" s="2">
        <v>7</v>
      </c>
      <c r="G561" s="1">
        <f t="shared" si="35"/>
        <v>0.15057001505700149</v>
      </c>
      <c r="H561" s="2">
        <v>5</v>
      </c>
      <c r="I561" s="26">
        <v>0.80138888888888893</v>
      </c>
      <c r="J561" s="26">
        <v>0.8305555555555556</v>
      </c>
      <c r="K561" s="27">
        <f>Table3[[#This Row],[Delivery Time]]-Table3[[#This Row],[Order Time]]</f>
        <v>2.9166666666666674E-2</v>
      </c>
      <c r="L561" s="43">
        <v>42</v>
      </c>
      <c r="M561" s="25" t="s">
        <v>0</v>
      </c>
      <c r="N561" s="28"/>
      <c r="O561" s="28" t="s">
        <v>39</v>
      </c>
      <c r="P561" s="25" t="s">
        <v>20</v>
      </c>
    </row>
    <row r="562" spans="1:16" x14ac:dyDescent="0.25">
      <c r="A562" s="23">
        <f t="shared" si="32"/>
        <v>561</v>
      </c>
      <c r="B562" s="24">
        <v>43106</v>
      </c>
      <c r="C562" s="18" t="str">
        <f t="shared" si="33"/>
        <v>Saturday</v>
      </c>
      <c r="D562" s="10" t="str">
        <f t="shared" si="34"/>
        <v>Same</v>
      </c>
      <c r="E562" s="2">
        <v>27.6</v>
      </c>
      <c r="F562" s="2">
        <v>4</v>
      </c>
      <c r="G562" s="1">
        <f t="shared" si="35"/>
        <v>0.14492753623188406</v>
      </c>
      <c r="H562" s="2">
        <v>1.5</v>
      </c>
      <c r="I562" s="26">
        <v>0.8354166666666667</v>
      </c>
      <c r="J562" s="26">
        <v>0.85972222222222217</v>
      </c>
      <c r="K562" s="27">
        <f>Table3[[#This Row],[Delivery Time]]-Table3[[#This Row],[Order Time]]</f>
        <v>2.4305555555555469E-2</v>
      </c>
      <c r="L562" s="43">
        <v>35</v>
      </c>
      <c r="M562" s="25" t="s">
        <v>0</v>
      </c>
      <c r="N562" s="28"/>
      <c r="O562" s="28" t="s">
        <v>39</v>
      </c>
      <c r="P562" s="25" t="s">
        <v>20</v>
      </c>
    </row>
    <row r="563" spans="1:16" x14ac:dyDescent="0.25">
      <c r="A563" s="23">
        <f t="shared" si="32"/>
        <v>562</v>
      </c>
      <c r="B563" s="24">
        <v>43106</v>
      </c>
      <c r="C563" s="18" t="str">
        <f t="shared" si="33"/>
        <v>Saturday</v>
      </c>
      <c r="D563" s="10" t="str">
        <f t="shared" si="34"/>
        <v>Same</v>
      </c>
      <c r="E563" s="2">
        <v>20.78</v>
      </c>
      <c r="F563" s="2">
        <v>4</v>
      </c>
      <c r="G563" s="1">
        <f t="shared" si="35"/>
        <v>0.19249278152069296</v>
      </c>
      <c r="H563" s="2">
        <v>5</v>
      </c>
      <c r="I563" s="26">
        <v>0.84722222222222221</v>
      </c>
      <c r="J563" s="26">
        <v>0.8666666666666667</v>
      </c>
      <c r="K563" s="27">
        <f>Table3[[#This Row],[Delivery Time]]-Table3[[#This Row],[Order Time]]</f>
        <v>1.9444444444444486E-2</v>
      </c>
      <c r="L563" s="43">
        <v>28</v>
      </c>
      <c r="M563" s="25" t="s">
        <v>0</v>
      </c>
      <c r="N563" s="28"/>
      <c r="O563" s="28" t="s">
        <v>39</v>
      </c>
      <c r="P563" s="25" t="s">
        <v>20</v>
      </c>
    </row>
    <row r="564" spans="1:16" x14ac:dyDescent="0.25">
      <c r="A564" s="23">
        <f t="shared" si="32"/>
        <v>563</v>
      </c>
      <c r="B564" s="24">
        <v>43106</v>
      </c>
      <c r="C564" s="18" t="str">
        <f t="shared" si="33"/>
        <v>Saturday</v>
      </c>
      <c r="D564" s="10" t="str">
        <f t="shared" si="34"/>
        <v>Same</v>
      </c>
      <c r="E564" s="2">
        <v>24.03</v>
      </c>
      <c r="F564" s="2">
        <v>0</v>
      </c>
      <c r="G564" s="1">
        <f t="shared" si="35"/>
        <v>0</v>
      </c>
      <c r="H564" s="2">
        <v>7</v>
      </c>
      <c r="I564" s="26">
        <v>0.83958333333333324</v>
      </c>
      <c r="J564" s="26">
        <v>0.87708333333333333</v>
      </c>
      <c r="K564" s="27">
        <f>Table3[[#This Row],[Delivery Time]]-Table3[[#This Row],[Order Time]]</f>
        <v>3.7500000000000089E-2</v>
      </c>
      <c r="L564" s="43">
        <v>53.999999999999993</v>
      </c>
      <c r="M564" s="25" t="s">
        <v>0</v>
      </c>
      <c r="N564" s="28"/>
      <c r="O564" s="28" t="s">
        <v>40</v>
      </c>
      <c r="P564" s="25" t="s">
        <v>20</v>
      </c>
    </row>
    <row r="565" spans="1:16" x14ac:dyDescent="0.25">
      <c r="A565" s="23">
        <f t="shared" si="32"/>
        <v>564</v>
      </c>
      <c r="B565" s="24">
        <v>43107</v>
      </c>
      <c r="C565" s="18" t="str">
        <f t="shared" si="33"/>
        <v>Sunday</v>
      </c>
      <c r="D565" s="10" t="str">
        <f t="shared" si="34"/>
        <v>Different</v>
      </c>
      <c r="E565" s="2">
        <v>22.41</v>
      </c>
      <c r="F565" s="2">
        <v>8</v>
      </c>
      <c r="G565" s="1">
        <f t="shared" si="35"/>
        <v>0.35698348951360998</v>
      </c>
      <c r="H565" s="2">
        <v>1.5</v>
      </c>
      <c r="I565" s="26">
        <v>0.68333333333333324</v>
      </c>
      <c r="J565" s="26">
        <v>0.71180555555555547</v>
      </c>
      <c r="K565" s="27">
        <f>Table3[[#This Row],[Delivery Time]]-Table3[[#This Row],[Order Time]]</f>
        <v>2.8472222222222232E-2</v>
      </c>
      <c r="L565" s="43">
        <v>41</v>
      </c>
      <c r="M565" s="25" t="s">
        <v>11</v>
      </c>
      <c r="N565" s="28"/>
      <c r="O565" s="28" t="s">
        <v>41</v>
      </c>
      <c r="P565" s="25" t="s">
        <v>20</v>
      </c>
    </row>
    <row r="566" spans="1:16" x14ac:dyDescent="0.25">
      <c r="A566" s="23">
        <f t="shared" si="32"/>
        <v>565</v>
      </c>
      <c r="B566" s="24">
        <v>43107</v>
      </c>
      <c r="C566" s="18" t="str">
        <f t="shared" si="33"/>
        <v>Sunday</v>
      </c>
      <c r="D566" s="10" t="str">
        <f t="shared" si="34"/>
        <v>Same</v>
      </c>
      <c r="E566" s="2">
        <v>37.56</v>
      </c>
      <c r="F566" s="2">
        <v>7</v>
      </c>
      <c r="G566" s="1">
        <f t="shared" si="35"/>
        <v>0.18636847710330137</v>
      </c>
      <c r="H566" s="2">
        <v>1.5</v>
      </c>
      <c r="I566" s="26">
        <v>0.68541666666666667</v>
      </c>
      <c r="J566" s="26">
        <v>0.71527777777777779</v>
      </c>
      <c r="K566" s="27">
        <f>Table3[[#This Row],[Delivery Time]]-Table3[[#This Row],[Order Time]]</f>
        <v>2.9861111111111116E-2</v>
      </c>
      <c r="L566" s="43">
        <v>43</v>
      </c>
      <c r="M566" s="25" t="s">
        <v>11</v>
      </c>
      <c r="N566" s="28"/>
      <c r="O566" s="28" t="s">
        <v>41</v>
      </c>
      <c r="P566" s="25" t="s">
        <v>20</v>
      </c>
    </row>
    <row r="567" spans="1:16" x14ac:dyDescent="0.25">
      <c r="A567" s="23">
        <f t="shared" si="32"/>
        <v>566</v>
      </c>
      <c r="B567" s="24">
        <v>43107</v>
      </c>
      <c r="C567" s="18" t="str">
        <f t="shared" si="33"/>
        <v>Sunday</v>
      </c>
      <c r="D567" s="10" t="str">
        <f t="shared" si="34"/>
        <v>Same</v>
      </c>
      <c r="E567" s="2">
        <v>30.31</v>
      </c>
      <c r="F567" s="2">
        <v>9.69</v>
      </c>
      <c r="G567" s="1">
        <f t="shared" si="35"/>
        <v>0.31969646981194327</v>
      </c>
      <c r="H567" s="2">
        <v>1.5</v>
      </c>
      <c r="I567" s="26">
        <v>0.7090277777777777</v>
      </c>
      <c r="J567" s="26">
        <v>0.73541666666666661</v>
      </c>
      <c r="K567" s="27">
        <f>Table3[[#This Row],[Delivery Time]]-Table3[[#This Row],[Order Time]]</f>
        <v>2.6388888888888906E-2</v>
      </c>
      <c r="L567" s="43">
        <v>38</v>
      </c>
      <c r="M567" s="25" t="s">
        <v>11</v>
      </c>
      <c r="N567" s="28"/>
      <c r="O567" s="28" t="s">
        <v>39</v>
      </c>
      <c r="P567" s="25" t="s">
        <v>20</v>
      </c>
    </row>
    <row r="568" spans="1:16" x14ac:dyDescent="0.25">
      <c r="A568" s="23">
        <f t="shared" si="32"/>
        <v>567</v>
      </c>
      <c r="B568" s="24">
        <v>43107</v>
      </c>
      <c r="C568" s="18" t="str">
        <f t="shared" si="33"/>
        <v>Sunday</v>
      </c>
      <c r="D568" s="10" t="str">
        <f t="shared" si="34"/>
        <v>Same</v>
      </c>
      <c r="E568" s="2">
        <v>98.67</v>
      </c>
      <c r="F568" s="2">
        <v>15</v>
      </c>
      <c r="G568" s="1">
        <f t="shared" si="35"/>
        <v>0.15202189115232592</v>
      </c>
      <c r="H568" s="2">
        <v>5</v>
      </c>
      <c r="I568" s="26">
        <v>0.72013888888888899</v>
      </c>
      <c r="J568" s="26">
        <v>0.74583333333333324</v>
      </c>
      <c r="K568" s="27">
        <f>Table3[[#This Row],[Delivery Time]]-Table3[[#This Row],[Order Time]]</f>
        <v>2.5694444444444242E-2</v>
      </c>
      <c r="L568" s="43">
        <v>37</v>
      </c>
      <c r="M568" s="25" t="s">
        <v>1</v>
      </c>
      <c r="N568" s="28"/>
      <c r="O568" s="28" t="s">
        <v>39</v>
      </c>
      <c r="P568" s="25" t="s">
        <v>20</v>
      </c>
    </row>
    <row r="569" spans="1:16" x14ac:dyDescent="0.25">
      <c r="A569" s="23">
        <f t="shared" si="32"/>
        <v>568</v>
      </c>
      <c r="B569" s="24">
        <v>43107</v>
      </c>
      <c r="C569" s="18" t="str">
        <f t="shared" si="33"/>
        <v>Sunday</v>
      </c>
      <c r="D569" s="10" t="str">
        <f t="shared" si="34"/>
        <v>Same</v>
      </c>
      <c r="E569" s="2">
        <v>29.17</v>
      </c>
      <c r="F569" s="2">
        <v>3</v>
      </c>
      <c r="G569" s="1">
        <f t="shared" si="35"/>
        <v>0.10284538909838875</v>
      </c>
      <c r="H569" s="2">
        <v>1.5</v>
      </c>
      <c r="I569" s="26">
        <v>0.75763888888888886</v>
      </c>
      <c r="J569" s="26">
        <v>0.78402777777777777</v>
      </c>
      <c r="K569" s="27">
        <f>Table3[[#This Row],[Delivery Time]]-Table3[[#This Row],[Order Time]]</f>
        <v>2.6388888888888906E-2</v>
      </c>
      <c r="L569" s="43">
        <v>38</v>
      </c>
      <c r="M569" s="25" t="s">
        <v>11</v>
      </c>
      <c r="N569" s="28"/>
      <c r="O569" s="28" t="s">
        <v>39</v>
      </c>
      <c r="P569" s="25" t="s">
        <v>20</v>
      </c>
    </row>
    <row r="570" spans="1:16" x14ac:dyDescent="0.25">
      <c r="A570" s="23">
        <f t="shared" si="32"/>
        <v>569</v>
      </c>
      <c r="B570" s="24">
        <v>43107</v>
      </c>
      <c r="C570" s="18" t="str">
        <f t="shared" si="33"/>
        <v>Sunday</v>
      </c>
      <c r="D570" s="10" t="str">
        <f t="shared" si="34"/>
        <v>Same</v>
      </c>
      <c r="E570" s="2">
        <v>29.17</v>
      </c>
      <c r="F570" s="2">
        <v>8</v>
      </c>
      <c r="G570" s="1">
        <f t="shared" si="35"/>
        <v>0.27425437092903665</v>
      </c>
      <c r="H570" s="2">
        <v>1.5</v>
      </c>
      <c r="I570" s="26">
        <v>0.76666666666666661</v>
      </c>
      <c r="J570" s="26">
        <v>0.78888888888888886</v>
      </c>
      <c r="K570" s="27">
        <f>Table3[[#This Row],[Delivery Time]]-Table3[[#This Row],[Order Time]]</f>
        <v>2.2222222222222254E-2</v>
      </c>
      <c r="L570" s="43">
        <v>32</v>
      </c>
      <c r="M570" s="25" t="s">
        <v>11</v>
      </c>
      <c r="N570" s="28"/>
      <c r="O570" s="28" t="s">
        <v>39</v>
      </c>
      <c r="P570" s="25" t="s">
        <v>20</v>
      </c>
    </row>
    <row r="571" spans="1:16" x14ac:dyDescent="0.25">
      <c r="A571" s="23">
        <f t="shared" si="32"/>
        <v>570</v>
      </c>
      <c r="B571" s="24">
        <v>43107</v>
      </c>
      <c r="C571" s="18" t="str">
        <f t="shared" si="33"/>
        <v>Sunday</v>
      </c>
      <c r="D571" s="10" t="str">
        <f t="shared" si="34"/>
        <v>Same</v>
      </c>
      <c r="E571" s="2">
        <v>35.130000000000003</v>
      </c>
      <c r="F571" s="2">
        <v>8</v>
      </c>
      <c r="G571" s="1">
        <f t="shared" si="35"/>
        <v>0.22772559066325077</v>
      </c>
      <c r="H571" s="2">
        <v>1.5</v>
      </c>
      <c r="I571" s="26">
        <v>0.7680555555555556</v>
      </c>
      <c r="J571" s="26">
        <v>0.79305555555555562</v>
      </c>
      <c r="K571" s="27">
        <f>Table3[[#This Row],[Delivery Time]]-Table3[[#This Row],[Order Time]]</f>
        <v>2.5000000000000022E-2</v>
      </c>
      <c r="L571" s="43">
        <v>36</v>
      </c>
      <c r="M571" s="25" t="s">
        <v>11</v>
      </c>
      <c r="N571" s="28"/>
      <c r="O571" s="28" t="s">
        <v>39</v>
      </c>
      <c r="P571" s="25" t="s">
        <v>20</v>
      </c>
    </row>
    <row r="572" spans="1:16" x14ac:dyDescent="0.25">
      <c r="A572" s="23">
        <f t="shared" si="32"/>
        <v>571</v>
      </c>
      <c r="B572" s="24">
        <v>43107</v>
      </c>
      <c r="C572" s="18" t="str">
        <f t="shared" si="33"/>
        <v>Sunday</v>
      </c>
      <c r="D572" s="10" t="str">
        <f t="shared" si="34"/>
        <v>Same</v>
      </c>
      <c r="E572" s="2">
        <v>73.77</v>
      </c>
      <c r="F572" s="2">
        <v>7</v>
      </c>
      <c r="G572" s="1">
        <f t="shared" si="35"/>
        <v>9.4889521485698805E-2</v>
      </c>
      <c r="H572" s="2">
        <v>1.5</v>
      </c>
      <c r="I572" s="26">
        <v>0.76041666666666663</v>
      </c>
      <c r="J572" s="26">
        <v>0.79791666666666661</v>
      </c>
      <c r="K572" s="27">
        <f>Table3[[#This Row],[Delivery Time]]-Table3[[#This Row],[Order Time]]</f>
        <v>3.7499999999999978E-2</v>
      </c>
      <c r="L572" s="43">
        <v>53.999999999999993</v>
      </c>
      <c r="M572" s="25" t="s">
        <v>11</v>
      </c>
      <c r="N572" s="28"/>
      <c r="O572" s="28" t="s">
        <v>39</v>
      </c>
      <c r="P572" s="25" t="s">
        <v>20</v>
      </c>
    </row>
    <row r="573" spans="1:16" x14ac:dyDescent="0.25">
      <c r="A573" s="23">
        <f t="shared" si="32"/>
        <v>572</v>
      </c>
      <c r="B573" s="24">
        <v>43107</v>
      </c>
      <c r="C573" s="18" t="str">
        <f t="shared" si="33"/>
        <v>Sunday</v>
      </c>
      <c r="D573" s="10" t="str">
        <f t="shared" si="34"/>
        <v>Same</v>
      </c>
      <c r="E573" s="2">
        <v>28.15</v>
      </c>
      <c r="F573" s="2">
        <v>16.850000000000001</v>
      </c>
      <c r="G573" s="1">
        <f t="shared" si="35"/>
        <v>0.59857904085257552</v>
      </c>
      <c r="H573" s="2">
        <v>1.5</v>
      </c>
      <c r="I573" s="26">
        <v>0.80347222222222225</v>
      </c>
      <c r="J573" s="26">
        <v>0.81874999999999998</v>
      </c>
      <c r="K573" s="27">
        <f>Table3[[#This Row],[Delivery Time]]-Table3[[#This Row],[Order Time]]</f>
        <v>1.5277777777777724E-2</v>
      </c>
      <c r="L573" s="43">
        <v>22</v>
      </c>
      <c r="M573" s="25" t="s">
        <v>0</v>
      </c>
      <c r="N573" s="28"/>
      <c r="O573" s="28" t="s">
        <v>39</v>
      </c>
      <c r="P573" s="25" t="s">
        <v>20</v>
      </c>
    </row>
    <row r="574" spans="1:16" x14ac:dyDescent="0.25">
      <c r="A574" s="23">
        <f t="shared" si="32"/>
        <v>573</v>
      </c>
      <c r="B574" s="24">
        <v>43112</v>
      </c>
      <c r="C574" s="18" t="str">
        <f t="shared" si="33"/>
        <v>Friday</v>
      </c>
      <c r="D574" s="10" t="str">
        <f t="shared" si="34"/>
        <v>Different</v>
      </c>
      <c r="E574" s="2">
        <v>35.18</v>
      </c>
      <c r="F574" s="2">
        <v>5.32</v>
      </c>
      <c r="G574" s="1">
        <f t="shared" si="35"/>
        <v>0.15122228538942581</v>
      </c>
      <c r="H574" s="2">
        <v>1.5</v>
      </c>
      <c r="I574" s="26">
        <v>0.68263888888888891</v>
      </c>
      <c r="J574" s="26">
        <v>0.70277777777777783</v>
      </c>
      <c r="K574" s="27">
        <f>Table3[[#This Row],[Delivery Time]]-Table3[[#This Row],[Order Time]]</f>
        <v>2.0138888888888928E-2</v>
      </c>
      <c r="L574" s="43">
        <v>29.000000000000004</v>
      </c>
      <c r="M574" s="25" t="s">
        <v>11</v>
      </c>
      <c r="N574" s="28"/>
      <c r="O574" s="28" t="s">
        <v>41</v>
      </c>
      <c r="P574" s="25" t="s">
        <v>20</v>
      </c>
    </row>
    <row r="575" spans="1:16" x14ac:dyDescent="0.25">
      <c r="A575" s="23">
        <f t="shared" si="32"/>
        <v>574</v>
      </c>
      <c r="B575" s="24">
        <v>43112</v>
      </c>
      <c r="C575" s="18" t="str">
        <f t="shared" si="33"/>
        <v>Friday</v>
      </c>
      <c r="D575" s="10" t="str">
        <f t="shared" si="34"/>
        <v>Same</v>
      </c>
      <c r="E575" s="2">
        <v>22.14</v>
      </c>
      <c r="F575" s="2">
        <v>4</v>
      </c>
      <c r="G575" s="1">
        <f t="shared" si="35"/>
        <v>0.18066847335140018</v>
      </c>
      <c r="H575" s="2">
        <v>1.5</v>
      </c>
      <c r="I575" s="26">
        <v>0.75347222222222221</v>
      </c>
      <c r="J575" s="26">
        <v>0.77777777777777779</v>
      </c>
      <c r="K575" s="27">
        <f>Table3[[#This Row],[Delivery Time]]-Table3[[#This Row],[Order Time]]</f>
        <v>2.430555555555558E-2</v>
      </c>
      <c r="L575" s="43">
        <v>35</v>
      </c>
      <c r="M575" s="25" t="s">
        <v>12</v>
      </c>
      <c r="N575" s="28"/>
      <c r="O575" s="28" t="s">
        <v>39</v>
      </c>
      <c r="P575" s="25" t="s">
        <v>20</v>
      </c>
    </row>
    <row r="576" spans="1:16" x14ac:dyDescent="0.25">
      <c r="A576" s="23">
        <f t="shared" si="32"/>
        <v>575</v>
      </c>
      <c r="B576" s="24">
        <v>43112</v>
      </c>
      <c r="C576" s="18" t="str">
        <f t="shared" si="33"/>
        <v>Friday</v>
      </c>
      <c r="D576" s="10" t="str">
        <f t="shared" si="34"/>
        <v>Same</v>
      </c>
      <c r="E576" s="2">
        <v>32.69</v>
      </c>
      <c r="F576" s="2">
        <v>5</v>
      </c>
      <c r="G576" s="1">
        <f t="shared" si="35"/>
        <v>0.15295197308045275</v>
      </c>
      <c r="H576" s="2">
        <v>1.5</v>
      </c>
      <c r="I576" s="26">
        <v>0.7597222222222223</v>
      </c>
      <c r="J576" s="26">
        <v>0.78402777777777777</v>
      </c>
      <c r="K576" s="27">
        <f>Table3[[#This Row],[Delivery Time]]-Table3[[#This Row],[Order Time]]</f>
        <v>2.4305555555555469E-2</v>
      </c>
      <c r="L576" s="43">
        <v>35</v>
      </c>
      <c r="M576" s="25" t="s">
        <v>0</v>
      </c>
      <c r="N576" s="28"/>
      <c r="O576" s="28" t="s">
        <v>39</v>
      </c>
      <c r="P576" s="25" t="s">
        <v>20</v>
      </c>
    </row>
    <row r="577" spans="1:16" x14ac:dyDescent="0.25">
      <c r="A577" s="23">
        <f t="shared" si="32"/>
        <v>576</v>
      </c>
      <c r="B577" s="24">
        <v>43112</v>
      </c>
      <c r="C577" s="18" t="str">
        <f t="shared" si="33"/>
        <v>Friday</v>
      </c>
      <c r="D577" s="10" t="str">
        <f t="shared" si="34"/>
        <v>Same</v>
      </c>
      <c r="E577" s="2">
        <v>23.49</v>
      </c>
      <c r="F577" s="2">
        <v>3</v>
      </c>
      <c r="G577" s="1">
        <f t="shared" si="35"/>
        <v>0.1277139208173691</v>
      </c>
      <c r="H577" s="2">
        <v>5</v>
      </c>
      <c r="I577" s="26">
        <v>0.75486111111111109</v>
      </c>
      <c r="J577" s="26">
        <v>0.79236111111111107</v>
      </c>
      <c r="K577" s="27">
        <f>Table3[[#This Row],[Delivery Time]]-Table3[[#This Row],[Order Time]]</f>
        <v>3.7499999999999978E-2</v>
      </c>
      <c r="L577" s="43">
        <v>53.999999999999993</v>
      </c>
      <c r="M577" s="25" t="s">
        <v>0</v>
      </c>
      <c r="N577" s="28"/>
      <c r="O577" s="28" t="s">
        <v>39</v>
      </c>
      <c r="P577" s="25" t="s">
        <v>20</v>
      </c>
    </row>
    <row r="578" spans="1:16" x14ac:dyDescent="0.25">
      <c r="A578" s="23">
        <f t="shared" si="32"/>
        <v>577</v>
      </c>
      <c r="B578" s="24">
        <v>43112</v>
      </c>
      <c r="C578" s="18" t="str">
        <f t="shared" si="33"/>
        <v>Friday</v>
      </c>
      <c r="D578" s="10" t="str">
        <f t="shared" si="34"/>
        <v>Same</v>
      </c>
      <c r="E578" s="2">
        <v>83.73</v>
      </c>
      <c r="F578" s="2">
        <v>10</v>
      </c>
      <c r="G578" s="1">
        <f t="shared" si="35"/>
        <v>0.11943150603129105</v>
      </c>
      <c r="H578" s="2">
        <v>5</v>
      </c>
      <c r="I578" s="26">
        <v>0.76111111111111107</v>
      </c>
      <c r="J578" s="26">
        <v>0.7993055555555556</v>
      </c>
      <c r="K578" s="27">
        <f>Table3[[#This Row],[Delivery Time]]-Table3[[#This Row],[Order Time]]</f>
        <v>3.8194444444444531E-2</v>
      </c>
      <c r="L578" s="43">
        <v>54.999999999999993</v>
      </c>
      <c r="M578" s="25" t="s">
        <v>0</v>
      </c>
      <c r="N578" s="28"/>
      <c r="O578" s="28" t="s">
        <v>39</v>
      </c>
      <c r="P578" s="25" t="s">
        <v>20</v>
      </c>
    </row>
    <row r="579" spans="1:16" x14ac:dyDescent="0.25">
      <c r="A579" s="23">
        <f t="shared" si="32"/>
        <v>578</v>
      </c>
      <c r="B579" s="24">
        <v>43113</v>
      </c>
      <c r="C579" s="18" t="str">
        <f t="shared" si="33"/>
        <v>Saturday</v>
      </c>
      <c r="D579" s="10" t="str">
        <f t="shared" si="34"/>
        <v>Different</v>
      </c>
      <c r="E579" s="2">
        <v>36.43</v>
      </c>
      <c r="F579" s="2">
        <v>5</v>
      </c>
      <c r="G579" s="1">
        <f t="shared" si="35"/>
        <v>0.1372495196266813</v>
      </c>
      <c r="H579" s="2">
        <v>1.5</v>
      </c>
      <c r="I579" s="26">
        <v>0.68819444444444444</v>
      </c>
      <c r="J579" s="26">
        <v>0.72013888888888899</v>
      </c>
      <c r="K579" s="27">
        <f>Table3[[#This Row],[Delivery Time]]-Table3[[#This Row],[Order Time]]</f>
        <v>3.1944444444444553E-2</v>
      </c>
      <c r="L579" s="43">
        <v>46.000000000000007</v>
      </c>
      <c r="M579" s="25" t="s">
        <v>0</v>
      </c>
      <c r="N579" s="28"/>
      <c r="O579" s="28" t="s">
        <v>42</v>
      </c>
      <c r="P579" s="25" t="s">
        <v>20</v>
      </c>
    </row>
    <row r="580" spans="1:16" x14ac:dyDescent="0.25">
      <c r="A580" s="23">
        <f t="shared" si="32"/>
        <v>579</v>
      </c>
      <c r="B580" s="24">
        <v>43113</v>
      </c>
      <c r="C580" s="18" t="str">
        <f t="shared" si="33"/>
        <v>Saturday</v>
      </c>
      <c r="D580" s="10" t="str">
        <f t="shared" si="34"/>
        <v>Same</v>
      </c>
      <c r="E580" s="2">
        <v>39.4</v>
      </c>
      <c r="F580" s="2">
        <v>6</v>
      </c>
      <c r="G580" s="1">
        <f t="shared" si="35"/>
        <v>0.15228426395939088</v>
      </c>
      <c r="H580" s="2">
        <v>5</v>
      </c>
      <c r="I580" s="26">
        <v>0.75</v>
      </c>
      <c r="J580" s="26">
        <v>0.77708333333333324</v>
      </c>
      <c r="K580" s="27">
        <f>Table3[[#This Row],[Delivery Time]]-Table3[[#This Row],[Order Time]]</f>
        <v>2.7083333333333237E-2</v>
      </c>
      <c r="L580" s="43">
        <v>39</v>
      </c>
      <c r="M580" s="25" t="s">
        <v>27</v>
      </c>
      <c r="N580" s="28"/>
      <c r="O580" s="28" t="s">
        <v>39</v>
      </c>
      <c r="P580" s="25" t="s">
        <v>20</v>
      </c>
    </row>
    <row r="581" spans="1:16" x14ac:dyDescent="0.25">
      <c r="A581" s="23">
        <f t="shared" si="32"/>
        <v>580</v>
      </c>
      <c r="B581" s="24">
        <v>43113</v>
      </c>
      <c r="C581" s="18" t="str">
        <f t="shared" si="33"/>
        <v>Saturday</v>
      </c>
      <c r="D581" s="10" t="str">
        <f t="shared" si="34"/>
        <v>Same</v>
      </c>
      <c r="E581" s="2">
        <v>25.11</v>
      </c>
      <c r="F581" s="2">
        <v>3</v>
      </c>
      <c r="G581" s="1">
        <f t="shared" si="35"/>
        <v>0.11947431302270012</v>
      </c>
      <c r="H581" s="2">
        <v>1.5</v>
      </c>
      <c r="I581" s="26">
        <v>0.75347222222222221</v>
      </c>
      <c r="J581" s="26">
        <v>0.79027777777777775</v>
      </c>
      <c r="K581" s="27">
        <f>Table3[[#This Row],[Delivery Time]]-Table3[[#This Row],[Order Time]]</f>
        <v>3.6805555555555536E-2</v>
      </c>
      <c r="L581" s="43">
        <v>53</v>
      </c>
      <c r="M581" s="25" t="s">
        <v>0</v>
      </c>
      <c r="N581" s="28"/>
      <c r="O581" s="28" t="s">
        <v>41</v>
      </c>
      <c r="P581" s="25" t="s">
        <v>20</v>
      </c>
    </row>
    <row r="582" spans="1:16" x14ac:dyDescent="0.25">
      <c r="A582" s="23">
        <f t="shared" ref="A582:A645" si="36">ROW(A581)</f>
        <v>581</v>
      </c>
      <c r="B582" s="24">
        <v>43113</v>
      </c>
      <c r="C582" s="18" t="str">
        <f t="shared" ref="C582:C645" si="37">TEXT(B582,"dddd")</f>
        <v>Saturday</v>
      </c>
      <c r="D582" s="10" t="str">
        <f t="shared" ref="D582:D645" si="38">IF(B581=B582, "Same", "Different")</f>
        <v>Same</v>
      </c>
      <c r="E582" s="2">
        <v>40.270000000000003</v>
      </c>
      <c r="F582" s="2">
        <v>8</v>
      </c>
      <c r="G582" s="1">
        <f t="shared" ref="G582:G645" si="39">F582/E582</f>
        <v>0.19865905140302953</v>
      </c>
      <c r="H582" s="2">
        <v>1.5</v>
      </c>
      <c r="I582" s="26">
        <v>0.79513888888888884</v>
      </c>
      <c r="J582" s="26">
        <v>0.81736111111111109</v>
      </c>
      <c r="K582" s="27">
        <f>Table3[[#This Row],[Delivery Time]]-Table3[[#This Row],[Order Time]]</f>
        <v>2.2222222222222254E-2</v>
      </c>
      <c r="L582" s="43">
        <v>32</v>
      </c>
      <c r="M582" s="25" t="s">
        <v>0</v>
      </c>
      <c r="N582" s="28"/>
      <c r="O582" s="28" t="s">
        <v>39</v>
      </c>
      <c r="P582" s="25" t="s">
        <v>20</v>
      </c>
    </row>
    <row r="583" spans="1:16" x14ac:dyDescent="0.25">
      <c r="A583" s="23">
        <f t="shared" si="36"/>
        <v>582</v>
      </c>
      <c r="B583" s="24">
        <v>43113</v>
      </c>
      <c r="C583" s="18" t="str">
        <f t="shared" si="37"/>
        <v>Saturday</v>
      </c>
      <c r="D583" s="10" t="str">
        <f t="shared" si="38"/>
        <v>Same</v>
      </c>
      <c r="E583" s="2">
        <v>24.3</v>
      </c>
      <c r="F583" s="2">
        <v>4</v>
      </c>
      <c r="G583" s="1">
        <f t="shared" si="39"/>
        <v>0.16460905349794239</v>
      </c>
      <c r="H583" s="2">
        <v>1.5</v>
      </c>
      <c r="I583" s="26">
        <v>0.82986111111111116</v>
      </c>
      <c r="J583" s="26">
        <v>0.84930555555555554</v>
      </c>
      <c r="K583" s="27">
        <f>Table3[[#This Row],[Delivery Time]]-Table3[[#This Row],[Order Time]]</f>
        <v>1.9444444444444375E-2</v>
      </c>
      <c r="L583" s="43">
        <v>28</v>
      </c>
      <c r="M583" s="25" t="s">
        <v>0</v>
      </c>
      <c r="N583" s="28"/>
      <c r="O583" s="28" t="s">
        <v>39</v>
      </c>
      <c r="P583" s="25" t="s">
        <v>20</v>
      </c>
    </row>
    <row r="584" spans="1:16" x14ac:dyDescent="0.25">
      <c r="A584" s="23">
        <f t="shared" si="36"/>
        <v>583</v>
      </c>
      <c r="B584" s="24">
        <v>43114</v>
      </c>
      <c r="C584" s="18" t="str">
        <f t="shared" si="37"/>
        <v>Sunday</v>
      </c>
      <c r="D584" s="10" t="str">
        <f t="shared" si="38"/>
        <v>Different</v>
      </c>
      <c r="E584" s="2">
        <v>77.400000000000006</v>
      </c>
      <c r="F584" s="2">
        <v>6</v>
      </c>
      <c r="G584" s="1">
        <f t="shared" si="39"/>
        <v>7.7519379844961239E-2</v>
      </c>
      <c r="H584" s="2">
        <v>1.5</v>
      </c>
      <c r="I584" s="26">
        <v>0.70416666666666661</v>
      </c>
      <c r="J584" s="26">
        <v>0.7270833333333333</v>
      </c>
      <c r="K584" s="27">
        <f>Table3[[#This Row],[Delivery Time]]-Table3[[#This Row],[Order Time]]</f>
        <v>2.2916666666666696E-2</v>
      </c>
      <c r="L584" s="43">
        <v>33</v>
      </c>
      <c r="M584" s="25" t="s">
        <v>0</v>
      </c>
      <c r="N584" s="28" t="s">
        <v>22</v>
      </c>
      <c r="O584" s="28" t="s">
        <v>39</v>
      </c>
      <c r="P584" s="25" t="s">
        <v>20</v>
      </c>
    </row>
    <row r="585" spans="1:16" x14ac:dyDescent="0.25">
      <c r="A585" s="23">
        <f t="shared" si="36"/>
        <v>584</v>
      </c>
      <c r="B585" s="24">
        <v>43114</v>
      </c>
      <c r="C585" s="18" t="str">
        <f t="shared" si="37"/>
        <v>Sunday</v>
      </c>
      <c r="D585" s="10" t="str">
        <f t="shared" si="38"/>
        <v>Same</v>
      </c>
      <c r="E585" s="2">
        <v>43.84</v>
      </c>
      <c r="F585" s="2">
        <v>10</v>
      </c>
      <c r="G585" s="1">
        <f t="shared" si="39"/>
        <v>0.22810218978102187</v>
      </c>
      <c r="H585" s="2">
        <v>5</v>
      </c>
      <c r="I585" s="26">
        <v>0.69930555555555562</v>
      </c>
      <c r="J585" s="26">
        <v>0.7368055555555556</v>
      </c>
      <c r="K585" s="27">
        <f>Table3[[#This Row],[Delivery Time]]-Table3[[#This Row],[Order Time]]</f>
        <v>3.7499999999999978E-2</v>
      </c>
      <c r="L585" s="43">
        <v>53.999999999999993</v>
      </c>
      <c r="M585" s="25" t="s">
        <v>0</v>
      </c>
      <c r="N585" s="28"/>
      <c r="O585" s="28" t="s">
        <v>39</v>
      </c>
      <c r="P585" s="25" t="s">
        <v>20</v>
      </c>
    </row>
    <row r="586" spans="1:16" x14ac:dyDescent="0.25">
      <c r="A586" s="23">
        <f t="shared" si="36"/>
        <v>585</v>
      </c>
      <c r="B586" s="24">
        <v>43114</v>
      </c>
      <c r="C586" s="18" t="str">
        <f t="shared" si="37"/>
        <v>Sunday</v>
      </c>
      <c r="D586" s="10" t="str">
        <f t="shared" si="38"/>
        <v>Same</v>
      </c>
      <c r="E586" s="2">
        <v>69.44</v>
      </c>
      <c r="F586" s="2">
        <v>20</v>
      </c>
      <c r="G586" s="1">
        <f t="shared" si="39"/>
        <v>0.28801843317972353</v>
      </c>
      <c r="H586" s="2">
        <v>1.5</v>
      </c>
      <c r="I586" s="26">
        <v>0.75624999999999998</v>
      </c>
      <c r="J586" s="26">
        <v>0.78194444444444444</v>
      </c>
      <c r="K586" s="27">
        <f>Table3[[#This Row],[Delivery Time]]-Table3[[#This Row],[Order Time]]</f>
        <v>2.5694444444444464E-2</v>
      </c>
      <c r="L586" s="43">
        <v>37</v>
      </c>
      <c r="M586" s="25" t="s">
        <v>0</v>
      </c>
      <c r="N586" s="28" t="s">
        <v>22</v>
      </c>
      <c r="O586" s="28" t="s">
        <v>39</v>
      </c>
      <c r="P586" s="25" t="s">
        <v>20</v>
      </c>
    </row>
    <row r="587" spans="1:16" x14ac:dyDescent="0.25">
      <c r="A587" s="23">
        <f t="shared" si="36"/>
        <v>586</v>
      </c>
      <c r="B587" s="24">
        <v>43114</v>
      </c>
      <c r="C587" s="18" t="str">
        <f t="shared" si="37"/>
        <v>Sunday</v>
      </c>
      <c r="D587" s="10" t="str">
        <f t="shared" si="38"/>
        <v>Same</v>
      </c>
      <c r="E587" s="2">
        <v>22.14</v>
      </c>
      <c r="F587" s="2">
        <v>4</v>
      </c>
      <c r="G587" s="1">
        <f t="shared" si="39"/>
        <v>0.18066847335140018</v>
      </c>
      <c r="H587" s="2">
        <v>1.5</v>
      </c>
      <c r="I587" s="26">
        <v>0.75902777777777775</v>
      </c>
      <c r="J587" s="26">
        <v>0.79236111111111107</v>
      </c>
      <c r="K587" s="27">
        <f>Table3[[#This Row],[Delivery Time]]-Table3[[#This Row],[Order Time]]</f>
        <v>3.3333333333333326E-2</v>
      </c>
      <c r="L587" s="43">
        <v>48</v>
      </c>
      <c r="M587" s="25" t="s">
        <v>0</v>
      </c>
      <c r="N587" s="28"/>
      <c r="O587" s="28" t="s">
        <v>41</v>
      </c>
      <c r="P587" s="25" t="s">
        <v>20</v>
      </c>
    </row>
    <row r="588" spans="1:16" x14ac:dyDescent="0.25">
      <c r="A588" s="23">
        <f t="shared" si="36"/>
        <v>587</v>
      </c>
      <c r="B588" s="24">
        <v>43114</v>
      </c>
      <c r="C588" s="18" t="str">
        <f t="shared" si="37"/>
        <v>Sunday</v>
      </c>
      <c r="D588" s="10" t="str">
        <f t="shared" si="38"/>
        <v>Same</v>
      </c>
      <c r="E588" s="2">
        <v>56.72</v>
      </c>
      <c r="F588" s="2">
        <v>4</v>
      </c>
      <c r="G588" s="1">
        <f t="shared" si="39"/>
        <v>7.0521861777150918E-2</v>
      </c>
      <c r="H588" s="2">
        <v>1.5</v>
      </c>
      <c r="I588" s="26">
        <v>0.7909722222222223</v>
      </c>
      <c r="J588" s="26">
        <v>0.80972222222222223</v>
      </c>
      <c r="K588" s="27">
        <f>Table3[[#This Row],[Delivery Time]]-Table3[[#This Row],[Order Time]]</f>
        <v>1.8749999999999933E-2</v>
      </c>
      <c r="L588" s="43">
        <v>26.999999999999996</v>
      </c>
      <c r="M588" s="25" t="s">
        <v>11</v>
      </c>
      <c r="N588" s="28"/>
      <c r="O588" s="28" t="s">
        <v>39</v>
      </c>
      <c r="P588" s="25" t="s">
        <v>20</v>
      </c>
    </row>
    <row r="589" spans="1:16" x14ac:dyDescent="0.25">
      <c r="A589" s="23">
        <f t="shared" si="36"/>
        <v>588</v>
      </c>
      <c r="B589" s="24">
        <v>43114</v>
      </c>
      <c r="C589" s="18" t="str">
        <f t="shared" si="37"/>
        <v>Sunday</v>
      </c>
      <c r="D589" s="10" t="str">
        <f t="shared" si="38"/>
        <v>Same</v>
      </c>
      <c r="E589" s="2">
        <v>35.18</v>
      </c>
      <c r="F589" s="2">
        <v>5.82</v>
      </c>
      <c r="G589" s="1">
        <f t="shared" si="39"/>
        <v>0.16543490619670267</v>
      </c>
      <c r="H589" s="2">
        <v>1.5</v>
      </c>
      <c r="I589" s="26">
        <v>0.7895833333333333</v>
      </c>
      <c r="J589" s="26">
        <v>0.81736111111111109</v>
      </c>
      <c r="K589" s="27">
        <f>Table3[[#This Row],[Delivery Time]]-Table3[[#This Row],[Order Time]]</f>
        <v>2.777777777777779E-2</v>
      </c>
      <c r="L589" s="43">
        <v>40</v>
      </c>
      <c r="M589" s="25" t="s">
        <v>11</v>
      </c>
      <c r="N589" s="28"/>
      <c r="O589" s="28" t="s">
        <v>39</v>
      </c>
      <c r="P589" s="25" t="s">
        <v>20</v>
      </c>
    </row>
    <row r="590" spans="1:16" x14ac:dyDescent="0.25">
      <c r="A590" s="23">
        <f t="shared" si="36"/>
        <v>589</v>
      </c>
      <c r="B590" s="24">
        <v>43119</v>
      </c>
      <c r="C590" s="18" t="str">
        <f t="shared" si="37"/>
        <v>Friday</v>
      </c>
      <c r="D590" s="10" t="str">
        <f t="shared" si="38"/>
        <v>Different</v>
      </c>
      <c r="E590" s="2">
        <v>53.31</v>
      </c>
      <c r="F590" s="2">
        <v>5</v>
      </c>
      <c r="G590" s="1">
        <f t="shared" si="39"/>
        <v>9.3791033577190014E-2</v>
      </c>
      <c r="H590" s="2">
        <v>5</v>
      </c>
      <c r="I590" s="26">
        <v>0.74722222222222223</v>
      </c>
      <c r="J590" s="26">
        <v>0.77013888888888893</v>
      </c>
      <c r="K590" s="27">
        <f>Table3[[#This Row],[Delivery Time]]-Table3[[#This Row],[Order Time]]</f>
        <v>2.2916666666666696E-2</v>
      </c>
      <c r="L590" s="43">
        <v>33</v>
      </c>
      <c r="M590" s="25" t="s">
        <v>11</v>
      </c>
      <c r="N590" s="28"/>
      <c r="O590" s="28" t="s">
        <v>39</v>
      </c>
      <c r="P590" s="25" t="s">
        <v>20</v>
      </c>
    </row>
    <row r="591" spans="1:16" x14ac:dyDescent="0.25">
      <c r="A591" s="23">
        <f t="shared" si="36"/>
        <v>590</v>
      </c>
      <c r="B591" s="24">
        <v>43119</v>
      </c>
      <c r="C591" s="18" t="str">
        <f t="shared" si="37"/>
        <v>Friday</v>
      </c>
      <c r="D591" s="10" t="str">
        <f t="shared" si="38"/>
        <v>Same</v>
      </c>
      <c r="E591" s="2">
        <v>88.03</v>
      </c>
      <c r="F591" s="2">
        <v>5</v>
      </c>
      <c r="G591" s="1">
        <f t="shared" si="39"/>
        <v>5.6798818584573439E-2</v>
      </c>
      <c r="H591" s="2">
        <v>1.5</v>
      </c>
      <c r="I591" s="26">
        <v>0.77638888888888891</v>
      </c>
      <c r="J591" s="26">
        <v>0.79722222222222217</v>
      </c>
      <c r="K591" s="27">
        <f>Table3[[#This Row],[Delivery Time]]-Table3[[#This Row],[Order Time]]</f>
        <v>2.0833333333333259E-2</v>
      </c>
      <c r="L591" s="43">
        <v>30</v>
      </c>
      <c r="M591" s="25" t="s">
        <v>11</v>
      </c>
      <c r="N591" s="28"/>
      <c r="O591" s="28" t="s">
        <v>42</v>
      </c>
      <c r="P591" s="25" t="s">
        <v>20</v>
      </c>
    </row>
    <row r="592" spans="1:16" x14ac:dyDescent="0.25">
      <c r="A592" s="23">
        <f t="shared" si="36"/>
        <v>591</v>
      </c>
      <c r="B592" s="24">
        <v>43119</v>
      </c>
      <c r="C592" s="18" t="str">
        <f t="shared" si="37"/>
        <v>Friday</v>
      </c>
      <c r="D592" s="10" t="str">
        <f t="shared" si="38"/>
        <v>Same</v>
      </c>
      <c r="E592" s="2">
        <v>64.349999999999994</v>
      </c>
      <c r="F592" s="2">
        <v>18</v>
      </c>
      <c r="G592" s="1">
        <f t="shared" si="39"/>
        <v>0.27972027972027974</v>
      </c>
      <c r="H592" s="2">
        <v>5</v>
      </c>
      <c r="I592" s="26">
        <v>0.77777777777777779</v>
      </c>
      <c r="J592" s="26">
        <v>0.81736111111111109</v>
      </c>
      <c r="K592" s="27">
        <f>Table3[[#This Row],[Delivery Time]]-Table3[[#This Row],[Order Time]]</f>
        <v>3.9583333333333304E-2</v>
      </c>
      <c r="L592" s="43">
        <v>57</v>
      </c>
      <c r="M592" s="25" t="s">
        <v>36</v>
      </c>
      <c r="N592" s="28"/>
      <c r="O592" s="28" t="s">
        <v>39</v>
      </c>
      <c r="P592" s="25" t="s">
        <v>20</v>
      </c>
    </row>
    <row r="593" spans="1:16" x14ac:dyDescent="0.25">
      <c r="A593" s="23">
        <f t="shared" si="36"/>
        <v>592</v>
      </c>
      <c r="B593" s="24">
        <v>43119</v>
      </c>
      <c r="C593" s="18" t="str">
        <f t="shared" si="37"/>
        <v>Friday</v>
      </c>
      <c r="D593" s="10" t="str">
        <f t="shared" si="38"/>
        <v>Same</v>
      </c>
      <c r="E593" s="2">
        <v>29.44</v>
      </c>
      <c r="F593" s="2">
        <v>6.3</v>
      </c>
      <c r="G593" s="1">
        <f t="shared" si="39"/>
        <v>0.2139945652173913</v>
      </c>
      <c r="H593" s="2">
        <v>1.5</v>
      </c>
      <c r="I593" s="26">
        <v>0.81180555555555556</v>
      </c>
      <c r="J593" s="26">
        <v>0.83888888888888891</v>
      </c>
      <c r="K593" s="27">
        <f>Table3[[#This Row],[Delivery Time]]-Table3[[#This Row],[Order Time]]</f>
        <v>2.7083333333333348E-2</v>
      </c>
      <c r="L593" s="43">
        <v>39</v>
      </c>
      <c r="M593" s="25" t="s">
        <v>0</v>
      </c>
      <c r="N593" s="28"/>
      <c r="O593" s="28" t="s">
        <v>41</v>
      </c>
      <c r="P593" s="25" t="s">
        <v>20</v>
      </c>
    </row>
    <row r="594" spans="1:16" x14ac:dyDescent="0.25">
      <c r="A594" s="23">
        <f t="shared" si="36"/>
        <v>593</v>
      </c>
      <c r="B594" s="24">
        <v>43119</v>
      </c>
      <c r="C594" s="18" t="str">
        <f t="shared" si="37"/>
        <v>Friday</v>
      </c>
      <c r="D594" s="10" t="str">
        <f t="shared" si="38"/>
        <v>Same</v>
      </c>
      <c r="E594" s="2">
        <v>25.98</v>
      </c>
      <c r="F594" s="2">
        <v>2.02</v>
      </c>
      <c r="G594" s="1">
        <f t="shared" si="39"/>
        <v>7.7752117013086985E-2</v>
      </c>
      <c r="H594" s="2">
        <v>1.5</v>
      </c>
      <c r="I594" s="26">
        <v>0.84375</v>
      </c>
      <c r="J594" s="26">
        <v>0.85902777777777783</v>
      </c>
      <c r="K594" s="27">
        <f>Table3[[#This Row],[Delivery Time]]-Table3[[#This Row],[Order Time]]</f>
        <v>1.5277777777777835E-2</v>
      </c>
      <c r="L594" s="43">
        <v>22</v>
      </c>
      <c r="M594" s="25" t="s">
        <v>11</v>
      </c>
      <c r="N594" s="28"/>
      <c r="O594" s="28" t="s">
        <v>39</v>
      </c>
      <c r="P594" s="25" t="s">
        <v>20</v>
      </c>
    </row>
    <row r="595" spans="1:16" x14ac:dyDescent="0.25">
      <c r="A595" s="23">
        <f t="shared" si="36"/>
        <v>594</v>
      </c>
      <c r="B595" s="24">
        <v>43120</v>
      </c>
      <c r="C595" s="18" t="str">
        <f t="shared" si="37"/>
        <v>Saturday</v>
      </c>
      <c r="D595" s="10" t="str">
        <f t="shared" si="38"/>
        <v>Different</v>
      </c>
      <c r="E595" s="2">
        <v>41.35</v>
      </c>
      <c r="F595" s="2">
        <v>5.65</v>
      </c>
      <c r="G595" s="1">
        <f t="shared" si="39"/>
        <v>0.13663845223700122</v>
      </c>
      <c r="H595" s="2">
        <v>1.5</v>
      </c>
      <c r="I595" s="26">
        <v>0.72430555555555554</v>
      </c>
      <c r="J595" s="26">
        <v>0.74097222222222225</v>
      </c>
      <c r="K595" s="27">
        <f>Table3[[#This Row],[Delivery Time]]-Table3[[#This Row],[Order Time]]</f>
        <v>1.6666666666666718E-2</v>
      </c>
      <c r="L595" s="43">
        <v>24</v>
      </c>
      <c r="M595" s="25" t="s">
        <v>11</v>
      </c>
      <c r="N595" s="28"/>
      <c r="O595" s="28" t="s">
        <v>39</v>
      </c>
      <c r="P595" s="25" t="s">
        <v>20</v>
      </c>
    </row>
    <row r="596" spans="1:16" x14ac:dyDescent="0.25">
      <c r="A596" s="23">
        <f t="shared" si="36"/>
        <v>595</v>
      </c>
      <c r="B596" s="24">
        <v>43120</v>
      </c>
      <c r="C596" s="18" t="str">
        <f t="shared" si="37"/>
        <v>Saturday</v>
      </c>
      <c r="D596" s="10" t="str">
        <f t="shared" si="38"/>
        <v>Same</v>
      </c>
      <c r="E596" s="2">
        <v>37.450000000000003</v>
      </c>
      <c r="F596" s="2">
        <v>10</v>
      </c>
      <c r="G596" s="1">
        <f t="shared" si="39"/>
        <v>0.26702269692923897</v>
      </c>
      <c r="H596" s="2">
        <v>1.5</v>
      </c>
      <c r="I596" s="26">
        <v>0.75486111111111109</v>
      </c>
      <c r="J596" s="26">
        <v>0.77777777777777779</v>
      </c>
      <c r="K596" s="27">
        <f>Table3[[#This Row],[Delivery Time]]-Table3[[#This Row],[Order Time]]</f>
        <v>2.2916666666666696E-2</v>
      </c>
      <c r="L596" s="43">
        <v>33</v>
      </c>
      <c r="M596" s="25" t="s">
        <v>0</v>
      </c>
      <c r="N596" s="28" t="s">
        <v>25</v>
      </c>
      <c r="O596" s="28" t="s">
        <v>39</v>
      </c>
      <c r="P596" s="25" t="s">
        <v>20</v>
      </c>
    </row>
    <row r="597" spans="1:16" x14ac:dyDescent="0.25">
      <c r="A597" s="23">
        <f t="shared" si="36"/>
        <v>596</v>
      </c>
      <c r="B597" s="24">
        <v>43120</v>
      </c>
      <c r="C597" s="18" t="str">
        <f t="shared" si="37"/>
        <v>Saturday</v>
      </c>
      <c r="D597" s="10" t="str">
        <f t="shared" si="38"/>
        <v>Same</v>
      </c>
      <c r="E597" s="2">
        <v>20.239999999999998</v>
      </c>
      <c r="F597" s="2">
        <v>3</v>
      </c>
      <c r="G597" s="1">
        <f t="shared" si="39"/>
        <v>0.14822134387351779</v>
      </c>
      <c r="H597" s="2">
        <v>1.5</v>
      </c>
      <c r="I597" s="26">
        <v>0.7583333333333333</v>
      </c>
      <c r="J597" s="26">
        <v>0.78611111111111109</v>
      </c>
      <c r="K597" s="27">
        <f>Table3[[#This Row],[Delivery Time]]-Table3[[#This Row],[Order Time]]</f>
        <v>2.777777777777779E-2</v>
      </c>
      <c r="L597" s="43">
        <v>40</v>
      </c>
      <c r="M597" s="25" t="s">
        <v>0</v>
      </c>
      <c r="N597" s="28"/>
      <c r="O597" s="28" t="s">
        <v>39</v>
      </c>
      <c r="P597" s="25" t="s">
        <v>20</v>
      </c>
    </row>
    <row r="598" spans="1:16" x14ac:dyDescent="0.25">
      <c r="A598" s="23">
        <f t="shared" si="36"/>
        <v>597</v>
      </c>
      <c r="B598" s="24">
        <v>43121</v>
      </c>
      <c r="C598" s="18" t="str">
        <f t="shared" si="37"/>
        <v>Sunday</v>
      </c>
      <c r="D598" s="10" t="str">
        <f t="shared" si="38"/>
        <v>Different</v>
      </c>
      <c r="E598" s="2">
        <v>40.49</v>
      </c>
      <c r="F598" s="2">
        <v>6.51</v>
      </c>
      <c r="G598" s="1">
        <f t="shared" si="39"/>
        <v>0.16078043961471966</v>
      </c>
      <c r="H598" s="2">
        <v>1.5</v>
      </c>
      <c r="I598" s="26">
        <v>0.69027777777777777</v>
      </c>
      <c r="J598" s="26">
        <v>0.7104166666666667</v>
      </c>
      <c r="K598" s="27">
        <f>Table3[[#This Row],[Delivery Time]]-Table3[[#This Row],[Order Time]]</f>
        <v>2.0138888888888928E-2</v>
      </c>
      <c r="L598" s="43">
        <v>29.000000000000004</v>
      </c>
      <c r="M598" s="25" t="s">
        <v>0</v>
      </c>
      <c r="N598" s="28"/>
      <c r="O598" s="28" t="s">
        <v>39</v>
      </c>
      <c r="P598" s="25" t="s">
        <v>20</v>
      </c>
    </row>
    <row r="599" spans="1:16" x14ac:dyDescent="0.25">
      <c r="A599" s="23">
        <f t="shared" si="36"/>
        <v>598</v>
      </c>
      <c r="B599" s="24">
        <v>43121</v>
      </c>
      <c r="C599" s="18" t="str">
        <f t="shared" si="37"/>
        <v>Sunday</v>
      </c>
      <c r="D599" s="10" t="str">
        <f t="shared" si="38"/>
        <v>Same</v>
      </c>
      <c r="E599" s="2">
        <v>40.54</v>
      </c>
      <c r="F599" s="2">
        <v>7</v>
      </c>
      <c r="G599" s="1">
        <f t="shared" si="39"/>
        <v>0.17266896891958561</v>
      </c>
      <c r="H599" s="2">
        <v>5</v>
      </c>
      <c r="I599" s="26">
        <v>0.7104166666666667</v>
      </c>
      <c r="J599" s="26">
        <v>0.74513888888888891</v>
      </c>
      <c r="K599" s="27">
        <f>Table3[[#This Row],[Delivery Time]]-Table3[[#This Row],[Order Time]]</f>
        <v>3.472222222222221E-2</v>
      </c>
      <c r="L599" s="43">
        <v>50</v>
      </c>
      <c r="M599" s="25" t="s">
        <v>0</v>
      </c>
      <c r="N599" s="28"/>
      <c r="O599" s="28" t="s">
        <v>39</v>
      </c>
      <c r="P599" s="25" t="s">
        <v>20</v>
      </c>
    </row>
    <row r="600" spans="1:16" x14ac:dyDescent="0.25">
      <c r="A600" s="23">
        <f t="shared" si="36"/>
        <v>599</v>
      </c>
      <c r="B600" s="24">
        <v>43121</v>
      </c>
      <c r="C600" s="18" t="str">
        <f t="shared" si="37"/>
        <v>Sunday</v>
      </c>
      <c r="D600" s="10" t="str">
        <f t="shared" si="38"/>
        <v>Same</v>
      </c>
      <c r="E600" s="2">
        <v>31.61</v>
      </c>
      <c r="F600" s="2">
        <v>7</v>
      </c>
      <c r="G600" s="1">
        <f t="shared" si="39"/>
        <v>0.22144890857323632</v>
      </c>
      <c r="H600" s="2">
        <v>5</v>
      </c>
      <c r="I600" s="26">
        <v>0.71805555555555556</v>
      </c>
      <c r="J600" s="26">
        <v>0.75486111111111109</v>
      </c>
      <c r="K600" s="27">
        <f>Table3[[#This Row],[Delivery Time]]-Table3[[#This Row],[Order Time]]</f>
        <v>3.6805555555555536E-2</v>
      </c>
      <c r="L600" s="43">
        <v>53</v>
      </c>
      <c r="M600" s="25" t="s">
        <v>0</v>
      </c>
      <c r="N600" s="28"/>
      <c r="O600" s="28" t="s">
        <v>39</v>
      </c>
      <c r="P600" s="25" t="s">
        <v>20</v>
      </c>
    </row>
    <row r="601" spans="1:16" x14ac:dyDescent="0.25">
      <c r="A601" s="23">
        <f t="shared" si="36"/>
        <v>600</v>
      </c>
      <c r="B601" s="24">
        <v>43121</v>
      </c>
      <c r="C601" s="18" t="str">
        <f t="shared" si="37"/>
        <v>Sunday</v>
      </c>
      <c r="D601" s="10" t="str">
        <f t="shared" si="38"/>
        <v>Same</v>
      </c>
      <c r="E601" s="2">
        <v>26.47</v>
      </c>
      <c r="F601" s="2">
        <v>10</v>
      </c>
      <c r="G601" s="1">
        <f t="shared" si="39"/>
        <v>0.37778617302606726</v>
      </c>
      <c r="H601" s="2">
        <v>1.5</v>
      </c>
      <c r="I601" s="26">
        <v>0.75416666666666676</v>
      </c>
      <c r="J601" s="26">
        <v>0.77916666666666667</v>
      </c>
      <c r="K601" s="27">
        <f>Table3[[#This Row],[Delivery Time]]-Table3[[#This Row],[Order Time]]</f>
        <v>2.4999999999999911E-2</v>
      </c>
      <c r="L601" s="43">
        <v>36</v>
      </c>
      <c r="M601" s="25" t="s">
        <v>11</v>
      </c>
      <c r="N601" s="28"/>
      <c r="O601" s="28" t="s">
        <v>41</v>
      </c>
      <c r="P601" s="25" t="s">
        <v>20</v>
      </c>
    </row>
    <row r="602" spans="1:16" x14ac:dyDescent="0.25">
      <c r="A602" s="23">
        <f t="shared" si="36"/>
        <v>601</v>
      </c>
      <c r="B602" s="24">
        <v>43121</v>
      </c>
      <c r="C602" s="18" t="str">
        <f t="shared" si="37"/>
        <v>Sunday</v>
      </c>
      <c r="D602" s="10" t="str">
        <f t="shared" si="38"/>
        <v>Same</v>
      </c>
      <c r="E602" s="2">
        <v>22.41</v>
      </c>
      <c r="F602" s="2">
        <v>10</v>
      </c>
      <c r="G602" s="1">
        <f t="shared" si="39"/>
        <v>0.44622936189201251</v>
      </c>
      <c r="H602" s="2">
        <v>1.5</v>
      </c>
      <c r="I602" s="26">
        <v>0.76458333333333339</v>
      </c>
      <c r="J602" s="26">
        <v>0.7993055555555556</v>
      </c>
      <c r="K602" s="27">
        <f>Table3[[#This Row],[Delivery Time]]-Table3[[#This Row],[Order Time]]</f>
        <v>3.472222222222221E-2</v>
      </c>
      <c r="L602" s="43">
        <v>50</v>
      </c>
      <c r="M602" s="25" t="s">
        <v>0</v>
      </c>
      <c r="N602" s="28"/>
      <c r="O602" s="28" t="s">
        <v>41</v>
      </c>
      <c r="P602" s="25" t="s">
        <v>20</v>
      </c>
    </row>
    <row r="603" spans="1:16" x14ac:dyDescent="0.25">
      <c r="A603" s="23">
        <f t="shared" si="36"/>
        <v>602</v>
      </c>
      <c r="B603" s="24">
        <v>43121</v>
      </c>
      <c r="C603" s="18" t="str">
        <f t="shared" si="37"/>
        <v>Sunday</v>
      </c>
      <c r="D603" s="10" t="str">
        <f t="shared" si="38"/>
        <v>Same</v>
      </c>
      <c r="E603" s="2">
        <v>23.49</v>
      </c>
      <c r="F603" s="2">
        <v>6.51</v>
      </c>
      <c r="G603" s="1">
        <f t="shared" si="39"/>
        <v>0.27713920817369092</v>
      </c>
      <c r="H603" s="2">
        <v>1.5</v>
      </c>
      <c r="I603" s="26">
        <v>0.77777777777777779</v>
      </c>
      <c r="J603" s="26">
        <v>0.80763888888888891</v>
      </c>
      <c r="K603" s="27">
        <f>Table3[[#This Row],[Delivery Time]]-Table3[[#This Row],[Order Time]]</f>
        <v>2.9861111111111116E-2</v>
      </c>
      <c r="L603" s="43">
        <v>43</v>
      </c>
      <c r="M603" s="25" t="s">
        <v>0</v>
      </c>
      <c r="N603" s="28" t="s">
        <v>22</v>
      </c>
      <c r="O603" s="28" t="s">
        <v>39</v>
      </c>
      <c r="P603" s="25" t="s">
        <v>20</v>
      </c>
    </row>
    <row r="604" spans="1:16" x14ac:dyDescent="0.25">
      <c r="A604" s="23">
        <f t="shared" si="36"/>
        <v>603</v>
      </c>
      <c r="B604" s="24">
        <v>43121</v>
      </c>
      <c r="C604" s="18" t="str">
        <f t="shared" si="37"/>
        <v>Sunday</v>
      </c>
      <c r="D604" s="10" t="str">
        <f t="shared" si="38"/>
        <v>Same</v>
      </c>
      <c r="E604" s="2">
        <v>36.17</v>
      </c>
      <c r="F604" s="2">
        <v>5</v>
      </c>
      <c r="G604" s="1">
        <f t="shared" si="39"/>
        <v>0.13823610727121924</v>
      </c>
      <c r="H604" s="2">
        <v>7</v>
      </c>
      <c r="I604" s="26">
        <v>0.77777777777777779</v>
      </c>
      <c r="J604" s="26">
        <v>0.81527777777777777</v>
      </c>
      <c r="K604" s="27">
        <f>Table3[[#This Row],[Delivery Time]]-Table3[[#This Row],[Order Time]]</f>
        <v>3.7499999999999978E-2</v>
      </c>
      <c r="L604" s="43">
        <v>53.999999999999993</v>
      </c>
      <c r="M604" s="25" t="s">
        <v>0</v>
      </c>
      <c r="N604" s="28"/>
      <c r="O604" s="28" t="s">
        <v>39</v>
      </c>
      <c r="P604" s="25" t="s">
        <v>20</v>
      </c>
    </row>
    <row r="605" spans="1:16" x14ac:dyDescent="0.25">
      <c r="A605" s="23">
        <f t="shared" si="36"/>
        <v>604</v>
      </c>
      <c r="B605" s="24">
        <v>43121</v>
      </c>
      <c r="C605" s="18" t="str">
        <f t="shared" si="37"/>
        <v>Sunday</v>
      </c>
      <c r="D605" s="10" t="str">
        <f t="shared" si="38"/>
        <v>Same</v>
      </c>
      <c r="E605" s="2">
        <v>27.01</v>
      </c>
      <c r="F605" s="2">
        <v>3</v>
      </c>
      <c r="G605" s="1">
        <f t="shared" si="39"/>
        <v>0.11106997408367271</v>
      </c>
      <c r="H605" s="2">
        <v>1.5</v>
      </c>
      <c r="I605" s="26">
        <v>0.81388888888888899</v>
      </c>
      <c r="J605" s="26">
        <v>0.84097222222222223</v>
      </c>
      <c r="K605" s="27">
        <f>Table3[[#This Row],[Delivery Time]]-Table3[[#This Row],[Order Time]]</f>
        <v>2.7083333333333237E-2</v>
      </c>
      <c r="L605" s="43">
        <v>39</v>
      </c>
      <c r="M605" s="25" t="s">
        <v>0</v>
      </c>
      <c r="N605" s="28"/>
      <c r="O605" s="28" t="s">
        <v>39</v>
      </c>
      <c r="P605" s="25" t="s">
        <v>20</v>
      </c>
    </row>
    <row r="606" spans="1:16" x14ac:dyDescent="0.25">
      <c r="A606" s="23">
        <f t="shared" si="36"/>
        <v>605</v>
      </c>
      <c r="B606" s="24">
        <v>43121</v>
      </c>
      <c r="C606" s="18" t="str">
        <f t="shared" si="37"/>
        <v>Sunday</v>
      </c>
      <c r="D606" s="10" t="str">
        <f t="shared" si="38"/>
        <v>Same</v>
      </c>
      <c r="E606" s="2">
        <v>45.41</v>
      </c>
      <c r="F606" s="2">
        <v>5</v>
      </c>
      <c r="G606" s="1">
        <f t="shared" si="39"/>
        <v>0.11010790574763268</v>
      </c>
      <c r="H606" s="2">
        <v>1.5</v>
      </c>
      <c r="I606" s="26">
        <v>0.8208333333333333</v>
      </c>
      <c r="J606" s="26">
        <v>0.85138888888888886</v>
      </c>
      <c r="K606" s="27">
        <f>Table3[[#This Row],[Delivery Time]]-Table3[[#This Row],[Order Time]]</f>
        <v>3.0555555555555558E-2</v>
      </c>
      <c r="L606" s="43">
        <v>44</v>
      </c>
      <c r="M606" s="25" t="s">
        <v>0</v>
      </c>
      <c r="N606" s="28" t="s">
        <v>22</v>
      </c>
      <c r="O606" s="28" t="s">
        <v>39</v>
      </c>
      <c r="P606" s="25" t="s">
        <v>20</v>
      </c>
    </row>
    <row r="607" spans="1:16" x14ac:dyDescent="0.25">
      <c r="A607" s="23">
        <f t="shared" si="36"/>
        <v>606</v>
      </c>
      <c r="B607" s="24">
        <v>43126</v>
      </c>
      <c r="C607" s="18" t="str">
        <f t="shared" si="37"/>
        <v>Friday</v>
      </c>
      <c r="D607" s="10" t="str">
        <f t="shared" si="38"/>
        <v>Different</v>
      </c>
      <c r="E607" s="2">
        <v>35.36</v>
      </c>
      <c r="F607" s="2">
        <v>3</v>
      </c>
      <c r="G607" s="1">
        <f t="shared" si="39"/>
        <v>8.4841628959276022E-2</v>
      </c>
      <c r="H607" s="2">
        <v>1.5</v>
      </c>
      <c r="I607" s="26">
        <v>0.69861111111111107</v>
      </c>
      <c r="J607" s="26">
        <v>0.72083333333333333</v>
      </c>
      <c r="K607" s="27">
        <f>Table3[[#This Row],[Delivery Time]]-Table3[[#This Row],[Order Time]]</f>
        <v>2.2222222222222254E-2</v>
      </c>
      <c r="L607" s="43">
        <v>32</v>
      </c>
      <c r="M607" s="25" t="s">
        <v>11</v>
      </c>
      <c r="N607" s="28"/>
      <c r="O607" s="28" t="s">
        <v>39</v>
      </c>
      <c r="P607" s="25" t="s">
        <v>20</v>
      </c>
    </row>
    <row r="608" spans="1:16" x14ac:dyDescent="0.25">
      <c r="A608" s="23">
        <f t="shared" si="36"/>
        <v>607</v>
      </c>
      <c r="B608" s="24">
        <v>43126</v>
      </c>
      <c r="C608" s="18" t="str">
        <f t="shared" si="37"/>
        <v>Friday</v>
      </c>
      <c r="D608" s="10" t="str">
        <f t="shared" si="38"/>
        <v>Same</v>
      </c>
      <c r="E608" s="2">
        <v>42.38</v>
      </c>
      <c r="F608" s="2">
        <v>6</v>
      </c>
      <c r="G608" s="1">
        <f t="shared" si="39"/>
        <v>0.14157621519584709</v>
      </c>
      <c r="H608" s="2">
        <v>1.5</v>
      </c>
      <c r="I608" s="26">
        <v>0.72916666666666663</v>
      </c>
      <c r="J608" s="26">
        <v>0.72916666666666663</v>
      </c>
      <c r="K608" s="27">
        <f>Table3[[#This Row],[Delivery Time]]-Table3[[#This Row],[Order Time]]</f>
        <v>0</v>
      </c>
      <c r="L608" s="43">
        <v>0</v>
      </c>
      <c r="M608" s="25" t="s">
        <v>11</v>
      </c>
      <c r="N608" s="28"/>
      <c r="O608" s="28" t="s">
        <v>39</v>
      </c>
      <c r="P608" s="25" t="s">
        <v>16</v>
      </c>
    </row>
    <row r="609" spans="1:16" x14ac:dyDescent="0.25">
      <c r="A609" s="23">
        <f t="shared" si="36"/>
        <v>608</v>
      </c>
      <c r="B609" s="24">
        <v>43126</v>
      </c>
      <c r="C609" s="18" t="str">
        <f t="shared" si="37"/>
        <v>Friday</v>
      </c>
      <c r="D609" s="10" t="str">
        <f t="shared" si="38"/>
        <v>Same</v>
      </c>
      <c r="E609" s="2">
        <v>35.340000000000003</v>
      </c>
      <c r="F609" s="2">
        <v>4</v>
      </c>
      <c r="G609" s="1">
        <f t="shared" si="39"/>
        <v>0.11318619128466326</v>
      </c>
      <c r="H609" s="2">
        <v>1.5</v>
      </c>
      <c r="I609" s="26">
        <v>0.7368055555555556</v>
      </c>
      <c r="J609" s="26">
        <v>0.76736111111111116</v>
      </c>
      <c r="K609" s="27">
        <f>Table3[[#This Row],[Delivery Time]]-Table3[[#This Row],[Order Time]]</f>
        <v>3.0555555555555558E-2</v>
      </c>
      <c r="L609" s="43">
        <v>44</v>
      </c>
      <c r="M609" s="25" t="s">
        <v>11</v>
      </c>
      <c r="N609" s="28"/>
      <c r="O609" s="28" t="s">
        <v>39</v>
      </c>
      <c r="P609" s="25" t="s">
        <v>20</v>
      </c>
    </row>
    <row r="610" spans="1:16" x14ac:dyDescent="0.25">
      <c r="A610" s="23">
        <f t="shared" si="36"/>
        <v>609</v>
      </c>
      <c r="B610" s="24">
        <v>43126</v>
      </c>
      <c r="C610" s="18" t="str">
        <f t="shared" si="37"/>
        <v>Friday</v>
      </c>
      <c r="D610" s="10" t="str">
        <f t="shared" si="38"/>
        <v>Same</v>
      </c>
      <c r="E610" s="2">
        <v>127.79</v>
      </c>
      <c r="F610" s="2">
        <v>25</v>
      </c>
      <c r="G610" s="1">
        <f t="shared" si="39"/>
        <v>0.1956334611471946</v>
      </c>
      <c r="H610" s="2">
        <v>1.5</v>
      </c>
      <c r="I610" s="26">
        <v>0.74444444444444446</v>
      </c>
      <c r="J610" s="26">
        <v>0.77638888888888891</v>
      </c>
      <c r="K610" s="27">
        <f>Table3[[#This Row],[Delivery Time]]-Table3[[#This Row],[Order Time]]</f>
        <v>3.1944444444444442E-2</v>
      </c>
      <c r="L610" s="43">
        <v>46.000000000000007</v>
      </c>
      <c r="M610" s="25" t="s">
        <v>11</v>
      </c>
      <c r="N610" s="28"/>
      <c r="O610" s="28" t="s">
        <v>42</v>
      </c>
      <c r="P610" s="25" t="s">
        <v>20</v>
      </c>
    </row>
    <row r="611" spans="1:16" x14ac:dyDescent="0.25">
      <c r="A611" s="23">
        <f t="shared" si="36"/>
        <v>610</v>
      </c>
      <c r="B611" s="24">
        <v>43126</v>
      </c>
      <c r="C611" s="18" t="str">
        <f t="shared" si="37"/>
        <v>Friday</v>
      </c>
      <c r="D611" s="10" t="str">
        <f t="shared" si="38"/>
        <v>Same</v>
      </c>
      <c r="E611" s="2">
        <v>33.229999999999997</v>
      </c>
      <c r="F611" s="2">
        <v>5</v>
      </c>
      <c r="G611" s="1">
        <f t="shared" si="39"/>
        <v>0.15046644598254591</v>
      </c>
      <c r="H611" s="2">
        <v>1.5</v>
      </c>
      <c r="I611" s="26">
        <v>0.76874999999999993</v>
      </c>
      <c r="J611" s="26">
        <v>0.79513888888888884</v>
      </c>
      <c r="K611" s="27">
        <f>Table3[[#This Row],[Delivery Time]]-Table3[[#This Row],[Order Time]]</f>
        <v>2.6388888888888906E-2</v>
      </c>
      <c r="L611" s="43">
        <v>38</v>
      </c>
      <c r="M611" s="25" t="s">
        <v>11</v>
      </c>
      <c r="N611" s="28"/>
      <c r="O611" s="28" t="s">
        <v>41</v>
      </c>
      <c r="P611" s="25" t="s">
        <v>20</v>
      </c>
    </row>
    <row r="612" spans="1:16" x14ac:dyDescent="0.25">
      <c r="A612" s="23">
        <f t="shared" si="36"/>
        <v>611</v>
      </c>
      <c r="B612" s="24">
        <v>43126</v>
      </c>
      <c r="C612" s="18" t="str">
        <f t="shared" si="37"/>
        <v>Friday</v>
      </c>
      <c r="D612" s="10" t="str">
        <f t="shared" si="38"/>
        <v>Same</v>
      </c>
      <c r="E612" s="2">
        <v>40.85</v>
      </c>
      <c r="F612" s="2">
        <v>8.5</v>
      </c>
      <c r="G612" s="1">
        <f t="shared" si="39"/>
        <v>0.20807833537331702</v>
      </c>
      <c r="H612" s="2">
        <v>1.5</v>
      </c>
      <c r="I612" s="26">
        <v>0.80763888888888891</v>
      </c>
      <c r="J612" s="26">
        <v>0.83124999999999993</v>
      </c>
      <c r="K612" s="27">
        <f>Table3[[#This Row],[Delivery Time]]-Table3[[#This Row],[Order Time]]</f>
        <v>2.3611111111111027E-2</v>
      </c>
      <c r="L612" s="43">
        <v>34</v>
      </c>
      <c r="M612" s="25" t="s">
        <v>0</v>
      </c>
      <c r="N612" s="28" t="s">
        <v>22</v>
      </c>
      <c r="O612" s="28" t="s">
        <v>39</v>
      </c>
      <c r="P612" s="25" t="s">
        <v>20</v>
      </c>
    </row>
    <row r="613" spans="1:16" x14ac:dyDescent="0.25">
      <c r="A613" s="23">
        <f t="shared" si="36"/>
        <v>612</v>
      </c>
      <c r="B613" s="24">
        <v>43126</v>
      </c>
      <c r="C613" s="18" t="str">
        <f t="shared" si="37"/>
        <v>Friday</v>
      </c>
      <c r="D613" s="10" t="str">
        <f t="shared" si="38"/>
        <v>Same</v>
      </c>
      <c r="E613" s="2">
        <v>16.78</v>
      </c>
      <c r="F613" s="2">
        <v>3</v>
      </c>
      <c r="G613" s="1">
        <f t="shared" si="39"/>
        <v>0.17878426698450536</v>
      </c>
      <c r="H613" s="2">
        <v>1.5</v>
      </c>
      <c r="I613" s="26">
        <v>0.80902777777777779</v>
      </c>
      <c r="J613" s="26">
        <v>0.83750000000000002</v>
      </c>
      <c r="K613" s="27">
        <f>Table3[[#This Row],[Delivery Time]]-Table3[[#This Row],[Order Time]]</f>
        <v>2.8472222222222232E-2</v>
      </c>
      <c r="L613" s="43">
        <v>41</v>
      </c>
      <c r="M613" s="25" t="s">
        <v>0</v>
      </c>
      <c r="N613" s="28" t="s">
        <v>26</v>
      </c>
      <c r="O613" s="28" t="s">
        <v>39</v>
      </c>
      <c r="P613" s="25" t="s">
        <v>20</v>
      </c>
    </row>
    <row r="614" spans="1:16" x14ac:dyDescent="0.25">
      <c r="A614" s="23">
        <f t="shared" si="36"/>
        <v>613</v>
      </c>
      <c r="B614" s="24">
        <v>43127</v>
      </c>
      <c r="C614" s="18" t="str">
        <f t="shared" si="37"/>
        <v>Saturday</v>
      </c>
      <c r="D614" s="10" t="str">
        <f t="shared" si="38"/>
        <v>Different</v>
      </c>
      <c r="E614" s="2">
        <v>19.489999999999998</v>
      </c>
      <c r="F614" s="2">
        <v>3</v>
      </c>
      <c r="G614" s="1">
        <f t="shared" si="39"/>
        <v>0.15392508978963573</v>
      </c>
      <c r="H614" s="2">
        <v>1.5</v>
      </c>
      <c r="I614" s="26">
        <v>0.73541666666666661</v>
      </c>
      <c r="J614" s="26">
        <v>0.74791666666666667</v>
      </c>
      <c r="K614" s="27">
        <f>Table3[[#This Row],[Delivery Time]]-Table3[[#This Row],[Order Time]]</f>
        <v>1.2500000000000067E-2</v>
      </c>
      <c r="L614" s="43">
        <v>18</v>
      </c>
      <c r="M614" s="25" t="s">
        <v>0</v>
      </c>
      <c r="N614" s="28"/>
      <c r="O614" s="28" t="s">
        <v>41</v>
      </c>
      <c r="P614" s="25" t="s">
        <v>20</v>
      </c>
    </row>
    <row r="615" spans="1:16" x14ac:dyDescent="0.25">
      <c r="A615" s="23">
        <f t="shared" si="36"/>
        <v>614</v>
      </c>
      <c r="B615" s="24">
        <v>43127</v>
      </c>
      <c r="C615" s="18" t="str">
        <f t="shared" si="37"/>
        <v>Saturday</v>
      </c>
      <c r="D615" s="10" t="str">
        <f t="shared" si="38"/>
        <v>Same</v>
      </c>
      <c r="E615" s="2">
        <v>57.59</v>
      </c>
      <c r="F615" s="2">
        <v>5</v>
      </c>
      <c r="G615" s="1">
        <f t="shared" si="39"/>
        <v>8.6820628581350923E-2</v>
      </c>
      <c r="H615" s="2">
        <v>1.5</v>
      </c>
      <c r="I615" s="26">
        <v>0.77361111111111114</v>
      </c>
      <c r="J615" s="26">
        <v>0.79583333333333339</v>
      </c>
      <c r="K615" s="27">
        <f>Table3[[#This Row],[Delivery Time]]-Table3[[#This Row],[Order Time]]</f>
        <v>2.2222222222222254E-2</v>
      </c>
      <c r="L615" s="43">
        <v>32</v>
      </c>
      <c r="M615" s="25" t="s">
        <v>0</v>
      </c>
      <c r="N615" s="28" t="s">
        <v>25</v>
      </c>
      <c r="O615" s="28" t="s">
        <v>39</v>
      </c>
      <c r="P615" s="25" t="s">
        <v>20</v>
      </c>
    </row>
    <row r="616" spans="1:16" x14ac:dyDescent="0.25">
      <c r="A616" s="23">
        <f t="shared" si="36"/>
        <v>615</v>
      </c>
      <c r="B616" s="24">
        <v>43127</v>
      </c>
      <c r="C616" s="18" t="str">
        <f t="shared" si="37"/>
        <v>Saturday</v>
      </c>
      <c r="D616" s="10" t="str">
        <f t="shared" si="38"/>
        <v>Same</v>
      </c>
      <c r="E616" s="2">
        <v>31.88</v>
      </c>
      <c r="F616" s="2">
        <v>5</v>
      </c>
      <c r="G616" s="1">
        <f t="shared" si="39"/>
        <v>0.15683814303638646</v>
      </c>
      <c r="H616" s="2">
        <v>1.5</v>
      </c>
      <c r="I616" s="26">
        <v>0.77361111111111114</v>
      </c>
      <c r="J616" s="26">
        <v>0.80486111111111114</v>
      </c>
      <c r="K616" s="27">
        <f>Table3[[#This Row],[Delivery Time]]-Table3[[#This Row],[Order Time]]</f>
        <v>3.125E-2</v>
      </c>
      <c r="L616" s="43">
        <v>45</v>
      </c>
      <c r="M616" s="25" t="s">
        <v>0</v>
      </c>
      <c r="N616" s="28"/>
      <c r="O616" s="28" t="s">
        <v>39</v>
      </c>
      <c r="P616" s="25" t="s">
        <v>20</v>
      </c>
    </row>
    <row r="617" spans="1:16" x14ac:dyDescent="0.25">
      <c r="A617" s="23">
        <f t="shared" si="36"/>
        <v>616</v>
      </c>
      <c r="B617" s="24">
        <v>43128</v>
      </c>
      <c r="C617" s="18" t="str">
        <f t="shared" si="37"/>
        <v>Sunday</v>
      </c>
      <c r="D617" s="10" t="str">
        <f t="shared" si="38"/>
        <v>Different</v>
      </c>
      <c r="E617" s="2">
        <v>47.63</v>
      </c>
      <c r="F617" s="2">
        <v>9</v>
      </c>
      <c r="G617" s="1">
        <f t="shared" si="39"/>
        <v>0.18895653999580095</v>
      </c>
      <c r="H617" s="2">
        <v>1.5</v>
      </c>
      <c r="I617" s="26">
        <v>0.72152777777777777</v>
      </c>
      <c r="J617" s="26">
        <v>0.75277777777777777</v>
      </c>
      <c r="K617" s="27">
        <f>Table3[[#This Row],[Delivery Time]]-Table3[[#This Row],[Order Time]]</f>
        <v>3.125E-2</v>
      </c>
      <c r="L617" s="43">
        <v>45</v>
      </c>
      <c r="M617" s="25" t="s">
        <v>11</v>
      </c>
      <c r="N617" s="28"/>
      <c r="O617" s="28" t="s">
        <v>39</v>
      </c>
      <c r="P617" s="25" t="s">
        <v>20</v>
      </c>
    </row>
    <row r="618" spans="1:16" x14ac:dyDescent="0.25">
      <c r="A618" s="23">
        <f t="shared" si="36"/>
        <v>617</v>
      </c>
      <c r="B618" s="24">
        <v>43128</v>
      </c>
      <c r="C618" s="18" t="str">
        <f t="shared" si="37"/>
        <v>Sunday</v>
      </c>
      <c r="D618" s="10" t="str">
        <f t="shared" si="38"/>
        <v>Same</v>
      </c>
      <c r="E618" s="2">
        <v>14.61</v>
      </c>
      <c r="F618" s="2">
        <v>6.39</v>
      </c>
      <c r="G618" s="1">
        <f t="shared" si="39"/>
        <v>0.43737166324435317</v>
      </c>
      <c r="H618" s="2">
        <v>1.5</v>
      </c>
      <c r="I618" s="26">
        <v>0.72986111111111107</v>
      </c>
      <c r="J618" s="26">
        <v>0.75902777777777775</v>
      </c>
      <c r="K618" s="27">
        <f>Table3[[#This Row],[Delivery Time]]-Table3[[#This Row],[Order Time]]</f>
        <v>2.9166666666666674E-2</v>
      </c>
      <c r="L618" s="43">
        <v>42</v>
      </c>
      <c r="M618" s="25" t="s">
        <v>11</v>
      </c>
      <c r="N618" s="28"/>
      <c r="O618" s="28" t="s">
        <v>39</v>
      </c>
      <c r="P618" s="25" t="s">
        <v>20</v>
      </c>
    </row>
    <row r="619" spans="1:16" x14ac:dyDescent="0.25">
      <c r="A619" s="23">
        <f t="shared" si="36"/>
        <v>618</v>
      </c>
      <c r="B619" s="24">
        <v>43128</v>
      </c>
      <c r="C619" s="18" t="str">
        <f t="shared" si="37"/>
        <v>Sunday</v>
      </c>
      <c r="D619" s="10" t="str">
        <f t="shared" si="38"/>
        <v>Same</v>
      </c>
      <c r="E619" s="2">
        <v>85.14</v>
      </c>
      <c r="F619" s="2">
        <v>10</v>
      </c>
      <c r="G619" s="1">
        <f t="shared" si="39"/>
        <v>0.11745360582569885</v>
      </c>
      <c r="H619" s="2">
        <v>5</v>
      </c>
      <c r="I619" s="26">
        <v>0.73263888888888884</v>
      </c>
      <c r="J619" s="26">
        <v>0.76874999999999993</v>
      </c>
      <c r="K619" s="27">
        <f>Table3[[#This Row],[Delivery Time]]-Table3[[#This Row],[Order Time]]</f>
        <v>3.6111111111111094E-2</v>
      </c>
      <c r="L619" s="43">
        <v>52</v>
      </c>
      <c r="M619" s="25" t="s">
        <v>1</v>
      </c>
      <c r="N619" s="28"/>
      <c r="O619" s="28" t="s">
        <v>39</v>
      </c>
      <c r="P619" s="25" t="s">
        <v>20</v>
      </c>
    </row>
    <row r="620" spans="1:16" x14ac:dyDescent="0.25">
      <c r="A620" s="23">
        <f t="shared" si="36"/>
        <v>619</v>
      </c>
      <c r="B620" s="24">
        <v>43128</v>
      </c>
      <c r="C620" s="18" t="str">
        <f t="shared" si="37"/>
        <v>Sunday</v>
      </c>
      <c r="D620" s="10" t="str">
        <f t="shared" si="38"/>
        <v>Same</v>
      </c>
      <c r="E620" s="2">
        <v>43.79</v>
      </c>
      <c r="F620" s="2">
        <v>5</v>
      </c>
      <c r="G620" s="1">
        <f t="shared" si="39"/>
        <v>0.11418131993605846</v>
      </c>
      <c r="H620" s="2">
        <v>1.5</v>
      </c>
      <c r="I620" s="26">
        <v>0.7597222222222223</v>
      </c>
      <c r="J620" s="26">
        <v>0.79791666666666661</v>
      </c>
      <c r="K620" s="27">
        <f>Table3[[#This Row],[Delivery Time]]-Table3[[#This Row],[Order Time]]</f>
        <v>3.8194444444444309E-2</v>
      </c>
      <c r="L620" s="43">
        <v>54.999999999999993</v>
      </c>
      <c r="M620" s="25" t="s">
        <v>0</v>
      </c>
      <c r="N620" s="28"/>
      <c r="O620" s="28" t="s">
        <v>39</v>
      </c>
      <c r="P620" s="25" t="s">
        <v>20</v>
      </c>
    </row>
    <row r="621" spans="1:16" x14ac:dyDescent="0.25">
      <c r="A621" s="23">
        <f t="shared" si="36"/>
        <v>620</v>
      </c>
      <c r="B621" s="24">
        <v>43128</v>
      </c>
      <c r="C621" s="18" t="str">
        <f t="shared" si="37"/>
        <v>Sunday</v>
      </c>
      <c r="D621" s="10" t="str">
        <f t="shared" si="38"/>
        <v>Same</v>
      </c>
      <c r="E621" s="2">
        <v>43.19</v>
      </c>
      <c r="F621" s="2">
        <v>8</v>
      </c>
      <c r="G621" s="1">
        <f t="shared" si="39"/>
        <v>0.1852280620514008</v>
      </c>
      <c r="H621" s="2">
        <v>1.5</v>
      </c>
      <c r="I621" s="26">
        <v>0.76666666666666661</v>
      </c>
      <c r="J621" s="26">
        <v>0.80625000000000002</v>
      </c>
      <c r="K621" s="27">
        <f>Table3[[#This Row],[Delivery Time]]-Table3[[#This Row],[Order Time]]</f>
        <v>3.9583333333333415E-2</v>
      </c>
      <c r="L621" s="43">
        <v>57</v>
      </c>
      <c r="M621" s="25" t="s">
        <v>12</v>
      </c>
      <c r="N621" s="28"/>
      <c r="O621" s="28" t="s">
        <v>39</v>
      </c>
      <c r="P621" s="25" t="s">
        <v>20</v>
      </c>
    </row>
    <row r="622" spans="1:16" x14ac:dyDescent="0.25">
      <c r="A622" s="23">
        <f t="shared" si="36"/>
        <v>621</v>
      </c>
      <c r="B622" s="24">
        <v>43128</v>
      </c>
      <c r="C622" s="18" t="str">
        <f t="shared" si="37"/>
        <v>Sunday</v>
      </c>
      <c r="D622" s="10" t="str">
        <f t="shared" si="38"/>
        <v>Same</v>
      </c>
      <c r="E622" s="2">
        <v>32.369999999999997</v>
      </c>
      <c r="F622" s="2">
        <v>5</v>
      </c>
      <c r="G622" s="1">
        <f t="shared" si="39"/>
        <v>0.15446400988569664</v>
      </c>
      <c r="H622" s="2">
        <v>1.5</v>
      </c>
      <c r="I622" s="26">
        <v>0.79722222222222217</v>
      </c>
      <c r="J622" s="26">
        <v>0.82708333333333339</v>
      </c>
      <c r="K622" s="27">
        <f>Table3[[#This Row],[Delivery Time]]-Table3[[#This Row],[Order Time]]</f>
        <v>2.9861111111111227E-2</v>
      </c>
      <c r="L622" s="43">
        <v>43</v>
      </c>
      <c r="M622" s="25" t="s">
        <v>11</v>
      </c>
      <c r="N622" s="28"/>
      <c r="O622" s="28" t="s">
        <v>41</v>
      </c>
      <c r="P622" s="25" t="s">
        <v>20</v>
      </c>
    </row>
    <row r="623" spans="1:16" x14ac:dyDescent="0.25">
      <c r="A623" s="23">
        <f t="shared" si="36"/>
        <v>622</v>
      </c>
      <c r="B623" s="24">
        <v>43128</v>
      </c>
      <c r="C623" s="18" t="str">
        <f t="shared" si="37"/>
        <v>Sunday</v>
      </c>
      <c r="D623" s="10" t="str">
        <f t="shared" si="38"/>
        <v>Same</v>
      </c>
      <c r="E623" s="2">
        <v>33.020000000000003</v>
      </c>
      <c r="F623" s="2">
        <v>6</v>
      </c>
      <c r="G623" s="1">
        <f t="shared" si="39"/>
        <v>0.18170805572380375</v>
      </c>
      <c r="H623" s="2">
        <v>1.5</v>
      </c>
      <c r="I623" s="26">
        <v>0.81111111111111101</v>
      </c>
      <c r="J623" s="26">
        <v>0.83958333333333324</v>
      </c>
      <c r="K623" s="27">
        <f>Table3[[#This Row],[Delivery Time]]-Table3[[#This Row],[Order Time]]</f>
        <v>2.8472222222222232E-2</v>
      </c>
      <c r="L623" s="43">
        <v>41</v>
      </c>
      <c r="M623" s="25" t="s">
        <v>11</v>
      </c>
      <c r="N623" s="28"/>
      <c r="O623" s="28" t="s">
        <v>40</v>
      </c>
      <c r="P623" s="25" t="s">
        <v>20</v>
      </c>
    </row>
    <row r="624" spans="1:16" x14ac:dyDescent="0.25">
      <c r="A624" s="23">
        <f t="shared" si="36"/>
        <v>623</v>
      </c>
      <c r="B624" s="24">
        <v>43128</v>
      </c>
      <c r="C624" s="18" t="str">
        <f t="shared" si="37"/>
        <v>Sunday</v>
      </c>
      <c r="D624" s="10" t="str">
        <f t="shared" si="38"/>
        <v>Same</v>
      </c>
      <c r="E624" s="2">
        <v>20.78</v>
      </c>
      <c r="F624" s="2">
        <v>5</v>
      </c>
      <c r="G624" s="1">
        <f t="shared" si="39"/>
        <v>0.2406159769008662</v>
      </c>
      <c r="H624" s="2">
        <v>1.5</v>
      </c>
      <c r="I624" s="26">
        <v>0.83958333333333324</v>
      </c>
      <c r="J624" s="26">
        <v>0.86597222222222225</v>
      </c>
      <c r="K624" s="27">
        <f>Table3[[#This Row],[Delivery Time]]-Table3[[#This Row],[Order Time]]</f>
        <v>2.6388888888889017E-2</v>
      </c>
      <c r="L624" s="43">
        <v>38</v>
      </c>
      <c r="M624" s="25" t="s">
        <v>0</v>
      </c>
      <c r="N624" s="28"/>
      <c r="O624" s="28" t="s">
        <v>41</v>
      </c>
      <c r="P624" s="25" t="s">
        <v>20</v>
      </c>
    </row>
    <row r="625" spans="1:16" x14ac:dyDescent="0.25">
      <c r="A625" s="23">
        <f t="shared" si="36"/>
        <v>624</v>
      </c>
      <c r="B625" s="24">
        <v>43128</v>
      </c>
      <c r="C625" s="18" t="str">
        <f t="shared" si="37"/>
        <v>Sunday</v>
      </c>
      <c r="D625" s="10" t="str">
        <f t="shared" si="38"/>
        <v>Same</v>
      </c>
      <c r="E625" s="2">
        <v>41.84</v>
      </c>
      <c r="F625" s="2">
        <v>8</v>
      </c>
      <c r="G625" s="1">
        <f t="shared" si="39"/>
        <v>0.19120458891013384</v>
      </c>
      <c r="H625" s="2">
        <v>1.5</v>
      </c>
      <c r="I625" s="26">
        <v>0.85</v>
      </c>
      <c r="J625" s="26">
        <v>0.87291666666666667</v>
      </c>
      <c r="K625" s="27">
        <f>Table3[[#This Row],[Delivery Time]]-Table3[[#This Row],[Order Time]]</f>
        <v>2.2916666666666696E-2</v>
      </c>
      <c r="L625" s="43">
        <v>33</v>
      </c>
      <c r="M625" s="25" t="s">
        <v>11</v>
      </c>
      <c r="N625" s="28"/>
      <c r="O625" s="28" t="s">
        <v>39</v>
      </c>
      <c r="P625" s="25" t="s">
        <v>20</v>
      </c>
    </row>
    <row r="626" spans="1:16" x14ac:dyDescent="0.25">
      <c r="A626" s="23">
        <f t="shared" si="36"/>
        <v>625</v>
      </c>
      <c r="B626" s="24">
        <v>43128</v>
      </c>
      <c r="C626" s="18" t="str">
        <f t="shared" si="37"/>
        <v>Sunday</v>
      </c>
      <c r="D626" s="10" t="str">
        <f t="shared" si="38"/>
        <v>Same</v>
      </c>
      <c r="E626" s="2">
        <v>33.020000000000003</v>
      </c>
      <c r="F626" s="2">
        <v>4</v>
      </c>
      <c r="G626" s="1">
        <f t="shared" si="39"/>
        <v>0.12113870381586916</v>
      </c>
      <c r="H626" s="2">
        <v>5</v>
      </c>
      <c r="I626" s="26">
        <v>0.84722222222222221</v>
      </c>
      <c r="J626" s="26">
        <v>0.88055555555555554</v>
      </c>
      <c r="K626" s="27">
        <f>Table3[[#This Row],[Delivery Time]]-Table3[[#This Row],[Order Time]]</f>
        <v>3.3333333333333326E-2</v>
      </c>
      <c r="L626" s="43">
        <v>48</v>
      </c>
      <c r="M626" s="25" t="s">
        <v>11</v>
      </c>
      <c r="N626" s="28"/>
      <c r="O626" s="28" t="s">
        <v>39</v>
      </c>
      <c r="P626" s="25" t="s">
        <v>20</v>
      </c>
    </row>
    <row r="627" spans="1:16" x14ac:dyDescent="0.25">
      <c r="A627" s="23">
        <f t="shared" si="36"/>
        <v>626</v>
      </c>
      <c r="B627" s="24">
        <v>43129</v>
      </c>
      <c r="C627" s="18" t="str">
        <f t="shared" si="37"/>
        <v>Monday</v>
      </c>
      <c r="D627" s="10" t="str">
        <f t="shared" si="38"/>
        <v>Different</v>
      </c>
      <c r="E627" s="2">
        <v>43.73</v>
      </c>
      <c r="F627" s="2">
        <v>6</v>
      </c>
      <c r="G627" s="1">
        <f t="shared" si="39"/>
        <v>0.13720557969357422</v>
      </c>
      <c r="H627" s="2">
        <v>1.5</v>
      </c>
      <c r="I627" s="26">
        <v>0.7402777777777777</v>
      </c>
      <c r="J627" s="26">
        <v>0.77708333333333324</v>
      </c>
      <c r="K627" s="27">
        <f>Table3[[#This Row],[Delivery Time]]-Table3[[#This Row],[Order Time]]</f>
        <v>3.6805555555555536E-2</v>
      </c>
      <c r="L627" s="43">
        <v>53</v>
      </c>
      <c r="M627" s="25" t="s">
        <v>11</v>
      </c>
      <c r="N627" s="28"/>
      <c r="O627" s="28" t="s">
        <v>39</v>
      </c>
      <c r="P627" s="25" t="s">
        <v>20</v>
      </c>
    </row>
    <row r="628" spans="1:16" x14ac:dyDescent="0.25">
      <c r="A628" s="23">
        <f t="shared" si="36"/>
        <v>627</v>
      </c>
      <c r="B628" s="24">
        <v>43129</v>
      </c>
      <c r="C628" s="18" t="str">
        <f t="shared" si="37"/>
        <v>Monday</v>
      </c>
      <c r="D628" s="10" t="str">
        <f t="shared" si="38"/>
        <v>Same</v>
      </c>
      <c r="E628" s="2">
        <v>40.270000000000003</v>
      </c>
      <c r="F628" s="2">
        <v>7</v>
      </c>
      <c r="G628" s="1">
        <f t="shared" si="39"/>
        <v>0.17382666997765084</v>
      </c>
      <c r="H628" s="2">
        <v>5</v>
      </c>
      <c r="I628" s="26">
        <v>0.75555555555555554</v>
      </c>
      <c r="J628" s="26">
        <v>0.78402777777777777</v>
      </c>
      <c r="K628" s="27">
        <f>Table3[[#This Row],[Delivery Time]]-Table3[[#This Row],[Order Time]]</f>
        <v>2.8472222222222232E-2</v>
      </c>
      <c r="L628" s="43">
        <v>41</v>
      </c>
      <c r="M628" s="25" t="s">
        <v>11</v>
      </c>
      <c r="N628" s="28"/>
      <c r="O628" s="28" t="s">
        <v>39</v>
      </c>
      <c r="P628" s="25" t="s">
        <v>20</v>
      </c>
    </row>
    <row r="629" spans="1:16" x14ac:dyDescent="0.25">
      <c r="A629" s="23">
        <f t="shared" si="36"/>
        <v>628</v>
      </c>
      <c r="B629" s="24">
        <v>43129</v>
      </c>
      <c r="C629" s="18" t="str">
        <f t="shared" si="37"/>
        <v>Monday</v>
      </c>
      <c r="D629" s="10" t="str">
        <f t="shared" si="38"/>
        <v>Same</v>
      </c>
      <c r="E629" s="2">
        <v>18.350000000000001</v>
      </c>
      <c r="F629" s="2">
        <v>2</v>
      </c>
      <c r="G629" s="1">
        <f t="shared" si="39"/>
        <v>0.108991825613079</v>
      </c>
      <c r="H629" s="2">
        <v>1.5</v>
      </c>
      <c r="I629" s="26">
        <v>0.78055555555555556</v>
      </c>
      <c r="J629" s="26">
        <v>0.81041666666666667</v>
      </c>
      <c r="K629" s="27">
        <f>Table3[[#This Row],[Delivery Time]]-Table3[[#This Row],[Order Time]]</f>
        <v>2.9861111111111116E-2</v>
      </c>
      <c r="L629" s="43">
        <v>43</v>
      </c>
      <c r="M629" s="25" t="s">
        <v>0</v>
      </c>
      <c r="N629" s="28"/>
      <c r="O629" s="28" t="s">
        <v>39</v>
      </c>
      <c r="P629" s="25" t="s">
        <v>20</v>
      </c>
    </row>
    <row r="630" spans="1:16" x14ac:dyDescent="0.25">
      <c r="A630" s="23">
        <f t="shared" si="36"/>
        <v>629</v>
      </c>
      <c r="B630" s="24">
        <v>43129</v>
      </c>
      <c r="C630" s="18" t="str">
        <f t="shared" si="37"/>
        <v>Monday</v>
      </c>
      <c r="D630" s="10" t="str">
        <f t="shared" si="38"/>
        <v>Same</v>
      </c>
      <c r="E630" s="2">
        <v>12.18</v>
      </c>
      <c r="F630" s="2">
        <v>2</v>
      </c>
      <c r="G630" s="1">
        <f t="shared" si="39"/>
        <v>0.16420361247947454</v>
      </c>
      <c r="H630" s="2">
        <v>1.5</v>
      </c>
      <c r="I630" s="26">
        <v>0.78819444444444453</v>
      </c>
      <c r="J630" s="26">
        <v>0.82986111111111116</v>
      </c>
      <c r="K630" s="27">
        <f>Table3[[#This Row],[Delivery Time]]-Table3[[#This Row],[Order Time]]</f>
        <v>4.166666666666663E-2</v>
      </c>
      <c r="L630" s="43">
        <v>60</v>
      </c>
      <c r="M630" s="25" t="s">
        <v>11</v>
      </c>
      <c r="N630" s="28"/>
      <c r="O630" s="28" t="s">
        <v>40</v>
      </c>
      <c r="P630" s="25" t="s">
        <v>20</v>
      </c>
    </row>
    <row r="631" spans="1:16" x14ac:dyDescent="0.25">
      <c r="A631" s="23">
        <f t="shared" si="36"/>
        <v>630</v>
      </c>
      <c r="B631" s="24">
        <v>43129</v>
      </c>
      <c r="C631" s="18" t="str">
        <f t="shared" si="37"/>
        <v>Monday</v>
      </c>
      <c r="D631" s="10" t="str">
        <f t="shared" si="38"/>
        <v>Same</v>
      </c>
      <c r="E631" s="2">
        <v>35.4</v>
      </c>
      <c r="F631" s="2">
        <v>7.6</v>
      </c>
      <c r="G631" s="1">
        <f t="shared" si="39"/>
        <v>0.21468926553672316</v>
      </c>
      <c r="H631" s="2">
        <v>1.5</v>
      </c>
      <c r="I631" s="26">
        <v>0.7909722222222223</v>
      </c>
      <c r="J631" s="26">
        <v>0.83611111111111114</v>
      </c>
      <c r="K631" s="27">
        <f>Table3[[#This Row],[Delivery Time]]-Table3[[#This Row],[Order Time]]</f>
        <v>4.513888888888884E-2</v>
      </c>
      <c r="L631" s="43">
        <v>65</v>
      </c>
      <c r="M631" s="25" t="s">
        <v>11</v>
      </c>
      <c r="N631" s="28"/>
      <c r="O631" s="28" t="s">
        <v>39</v>
      </c>
      <c r="P631" s="25" t="s">
        <v>20</v>
      </c>
    </row>
    <row r="632" spans="1:16" x14ac:dyDescent="0.25">
      <c r="A632" s="23">
        <f t="shared" si="36"/>
        <v>631</v>
      </c>
      <c r="B632" s="24">
        <v>43129</v>
      </c>
      <c r="C632" s="18" t="str">
        <f t="shared" si="37"/>
        <v>Monday</v>
      </c>
      <c r="D632" s="10" t="str">
        <f t="shared" si="38"/>
        <v>Same</v>
      </c>
      <c r="E632" s="2">
        <v>21.05</v>
      </c>
      <c r="F632" s="2">
        <v>3</v>
      </c>
      <c r="G632" s="1">
        <f t="shared" si="39"/>
        <v>0.14251781472684086</v>
      </c>
      <c r="H632" s="2">
        <v>1.5</v>
      </c>
      <c r="I632" s="26">
        <v>0.83333333333333337</v>
      </c>
      <c r="J632" s="26">
        <v>0.85486111111111107</v>
      </c>
      <c r="K632" s="27">
        <f>Table3[[#This Row],[Delivery Time]]-Table3[[#This Row],[Order Time]]</f>
        <v>2.1527777777777701E-2</v>
      </c>
      <c r="L632" s="43">
        <v>31.000000000000004</v>
      </c>
      <c r="M632" s="25" t="s">
        <v>11</v>
      </c>
      <c r="N632" s="28"/>
      <c r="O632" s="28" t="s">
        <v>39</v>
      </c>
      <c r="P632" s="25" t="s">
        <v>20</v>
      </c>
    </row>
    <row r="633" spans="1:16" x14ac:dyDescent="0.25">
      <c r="A633" s="23">
        <f t="shared" si="36"/>
        <v>632</v>
      </c>
      <c r="B633" s="24">
        <v>43133</v>
      </c>
      <c r="C633" s="18" t="str">
        <f t="shared" si="37"/>
        <v>Friday</v>
      </c>
      <c r="D633" s="10" t="str">
        <f t="shared" si="38"/>
        <v>Different</v>
      </c>
      <c r="E633" s="2">
        <v>22.68</v>
      </c>
      <c r="F633" s="2">
        <v>10</v>
      </c>
      <c r="G633" s="1">
        <f t="shared" si="39"/>
        <v>0.44091710758377428</v>
      </c>
      <c r="H633" s="2">
        <v>1.5</v>
      </c>
      <c r="I633" s="26">
        <v>0.6958333333333333</v>
      </c>
      <c r="J633" s="26">
        <v>0.72777777777777775</v>
      </c>
      <c r="K633" s="27">
        <f>Table3[[#This Row],[Delivery Time]]-Table3[[#This Row],[Order Time]]</f>
        <v>3.1944444444444442E-2</v>
      </c>
      <c r="L633" s="43">
        <v>46.000000000000007</v>
      </c>
      <c r="M633" s="25" t="s">
        <v>0</v>
      </c>
      <c r="N633" s="28"/>
      <c r="O633" s="28" t="s">
        <v>39</v>
      </c>
      <c r="P633" s="25" t="s">
        <v>20</v>
      </c>
    </row>
    <row r="634" spans="1:16" x14ac:dyDescent="0.25">
      <c r="A634" s="23">
        <f t="shared" si="36"/>
        <v>633</v>
      </c>
      <c r="B634" s="24">
        <v>43133</v>
      </c>
      <c r="C634" s="18" t="str">
        <f t="shared" si="37"/>
        <v>Friday</v>
      </c>
      <c r="D634" s="10" t="str">
        <f t="shared" si="38"/>
        <v>Same</v>
      </c>
      <c r="E634" s="2">
        <v>20.78</v>
      </c>
      <c r="F634" s="2">
        <v>10.5</v>
      </c>
      <c r="G634" s="1">
        <f t="shared" si="39"/>
        <v>0.50529355149181898</v>
      </c>
      <c r="H634" s="2">
        <v>5</v>
      </c>
      <c r="I634" s="26">
        <v>0.70138888888888884</v>
      </c>
      <c r="J634" s="26">
        <v>0.74097222222222225</v>
      </c>
      <c r="K634" s="27">
        <f>Table3[[#This Row],[Delivery Time]]-Table3[[#This Row],[Order Time]]</f>
        <v>3.9583333333333415E-2</v>
      </c>
      <c r="L634" s="43">
        <v>57</v>
      </c>
      <c r="M634" s="25" t="s">
        <v>0</v>
      </c>
      <c r="N634" s="28"/>
      <c r="O634" s="28" t="s">
        <v>39</v>
      </c>
      <c r="P634" s="25" t="s">
        <v>20</v>
      </c>
    </row>
    <row r="635" spans="1:16" x14ac:dyDescent="0.25">
      <c r="A635" s="23">
        <f t="shared" si="36"/>
        <v>634</v>
      </c>
      <c r="B635" s="24">
        <v>43133</v>
      </c>
      <c r="C635" s="18" t="str">
        <f t="shared" si="37"/>
        <v>Friday</v>
      </c>
      <c r="D635" s="10" t="str">
        <f t="shared" si="38"/>
        <v>Same</v>
      </c>
      <c r="E635" s="2">
        <v>32.24</v>
      </c>
      <c r="F635" s="2">
        <v>5</v>
      </c>
      <c r="G635" s="1">
        <f t="shared" si="39"/>
        <v>0.15508684863523572</v>
      </c>
      <c r="H635" s="2">
        <v>1.5</v>
      </c>
      <c r="I635" s="26">
        <v>0.70972222222222225</v>
      </c>
      <c r="J635" s="26">
        <v>0.74930555555555556</v>
      </c>
      <c r="K635" s="27">
        <f>Table3[[#This Row],[Delivery Time]]-Table3[[#This Row],[Order Time]]</f>
        <v>3.9583333333333304E-2</v>
      </c>
      <c r="L635" s="43">
        <v>57</v>
      </c>
      <c r="M635" s="25" t="s">
        <v>0</v>
      </c>
      <c r="N635" s="28"/>
      <c r="O635" s="28" t="s">
        <v>39</v>
      </c>
      <c r="P635" s="25" t="s">
        <v>20</v>
      </c>
    </row>
    <row r="636" spans="1:16" x14ac:dyDescent="0.25">
      <c r="A636" s="23">
        <f t="shared" si="36"/>
        <v>635</v>
      </c>
      <c r="B636" s="24">
        <v>43133</v>
      </c>
      <c r="C636" s="18" t="str">
        <f t="shared" si="37"/>
        <v>Friday</v>
      </c>
      <c r="D636" s="10" t="str">
        <f t="shared" si="38"/>
        <v>Same</v>
      </c>
      <c r="E636" s="2">
        <v>48.71</v>
      </c>
      <c r="F636" s="2">
        <v>7</v>
      </c>
      <c r="G636" s="1">
        <f t="shared" si="39"/>
        <v>0.1437076575651817</v>
      </c>
      <c r="H636" s="2">
        <v>1.5</v>
      </c>
      <c r="I636" s="26">
        <v>0.77013888888888893</v>
      </c>
      <c r="J636" s="26">
        <v>0.79305555555555562</v>
      </c>
      <c r="K636" s="27">
        <f>Table3[[#This Row],[Delivery Time]]-Table3[[#This Row],[Order Time]]</f>
        <v>2.2916666666666696E-2</v>
      </c>
      <c r="L636" s="43">
        <v>33</v>
      </c>
      <c r="M636" s="25" t="s">
        <v>0</v>
      </c>
      <c r="N636" s="28"/>
      <c r="O636" s="28" t="s">
        <v>40</v>
      </c>
      <c r="P636" s="25" t="s">
        <v>20</v>
      </c>
    </row>
    <row r="637" spans="1:16" x14ac:dyDescent="0.25">
      <c r="A637" s="23">
        <f t="shared" si="36"/>
        <v>636</v>
      </c>
      <c r="B637" s="24">
        <v>43133</v>
      </c>
      <c r="C637" s="18" t="str">
        <f t="shared" si="37"/>
        <v>Friday</v>
      </c>
      <c r="D637" s="10" t="str">
        <f t="shared" si="38"/>
        <v>Same</v>
      </c>
      <c r="E637" s="2">
        <v>51.09</v>
      </c>
      <c r="F637" s="2">
        <v>6</v>
      </c>
      <c r="G637" s="1">
        <f t="shared" si="39"/>
        <v>0.11743981209630064</v>
      </c>
      <c r="H637" s="2">
        <v>1.5</v>
      </c>
      <c r="I637" s="26">
        <v>0.77708333333333324</v>
      </c>
      <c r="J637" s="26">
        <v>0.80138888888888893</v>
      </c>
      <c r="K637" s="27">
        <f>Table3[[#This Row],[Delivery Time]]-Table3[[#This Row],[Order Time]]</f>
        <v>2.4305555555555691E-2</v>
      </c>
      <c r="L637" s="43">
        <v>35</v>
      </c>
      <c r="M637" s="25" t="s">
        <v>0</v>
      </c>
      <c r="N637" s="28"/>
      <c r="O637" s="28" t="s">
        <v>41</v>
      </c>
      <c r="P637" s="25" t="s">
        <v>20</v>
      </c>
    </row>
    <row r="638" spans="1:16" x14ac:dyDescent="0.25">
      <c r="A638" s="23">
        <f t="shared" si="36"/>
        <v>637</v>
      </c>
      <c r="B638" s="24">
        <v>43133</v>
      </c>
      <c r="C638" s="18" t="str">
        <f t="shared" si="37"/>
        <v>Friday</v>
      </c>
      <c r="D638" s="10" t="str">
        <f t="shared" si="38"/>
        <v>Same</v>
      </c>
      <c r="E638" s="2">
        <v>14.88</v>
      </c>
      <c r="F638" s="2">
        <v>4</v>
      </c>
      <c r="G638" s="1">
        <f t="shared" si="39"/>
        <v>0.26881720430107525</v>
      </c>
      <c r="H638" s="2">
        <v>1.5</v>
      </c>
      <c r="I638" s="26">
        <v>0.78194444444444444</v>
      </c>
      <c r="J638" s="26">
        <v>0.81666666666666676</v>
      </c>
      <c r="K638" s="27">
        <f>Table3[[#This Row],[Delivery Time]]-Table3[[#This Row],[Order Time]]</f>
        <v>3.4722222222222321E-2</v>
      </c>
      <c r="L638" s="43">
        <v>50</v>
      </c>
      <c r="M638" s="25" t="s">
        <v>0</v>
      </c>
      <c r="N638" s="28"/>
      <c r="O638" s="28" t="s">
        <v>39</v>
      </c>
      <c r="P638" s="25" t="s">
        <v>20</v>
      </c>
    </row>
    <row r="639" spans="1:16" x14ac:dyDescent="0.25">
      <c r="A639" s="23">
        <f t="shared" si="36"/>
        <v>638</v>
      </c>
      <c r="B639" s="24">
        <v>43133</v>
      </c>
      <c r="C639" s="18" t="str">
        <f t="shared" si="37"/>
        <v>Friday</v>
      </c>
      <c r="D639" s="10" t="str">
        <f t="shared" si="38"/>
        <v>Same</v>
      </c>
      <c r="E639" s="2">
        <v>52.45</v>
      </c>
      <c r="F639" s="2">
        <v>6</v>
      </c>
      <c r="G639" s="1">
        <f t="shared" si="39"/>
        <v>0.11439466158245948</v>
      </c>
      <c r="H639" s="2">
        <v>1.5</v>
      </c>
      <c r="I639" s="26">
        <v>0.83263888888888893</v>
      </c>
      <c r="J639" s="26">
        <v>0.84791666666666676</v>
      </c>
      <c r="K639" s="27">
        <f>Table3[[#This Row],[Delivery Time]]-Table3[[#This Row],[Order Time]]</f>
        <v>1.5277777777777835E-2</v>
      </c>
      <c r="L639" s="43">
        <v>22</v>
      </c>
      <c r="M639" s="25" t="s">
        <v>11</v>
      </c>
      <c r="N639" s="28"/>
      <c r="O639" s="28" t="s">
        <v>41</v>
      </c>
      <c r="P639" s="25" t="s">
        <v>20</v>
      </c>
    </row>
    <row r="640" spans="1:16" x14ac:dyDescent="0.25">
      <c r="A640" s="23">
        <f t="shared" si="36"/>
        <v>639</v>
      </c>
      <c r="B640" s="24">
        <v>43134</v>
      </c>
      <c r="C640" s="18" t="str">
        <f t="shared" si="37"/>
        <v>Saturday</v>
      </c>
      <c r="D640" s="10" t="str">
        <f t="shared" si="38"/>
        <v>Different</v>
      </c>
      <c r="E640" s="2">
        <v>41.35</v>
      </c>
      <c r="F640" s="2">
        <v>15</v>
      </c>
      <c r="G640" s="1">
        <f t="shared" si="39"/>
        <v>0.36275695284159609</v>
      </c>
      <c r="H640" s="2">
        <v>1.5</v>
      </c>
      <c r="I640" s="26">
        <v>0.70486111111111116</v>
      </c>
      <c r="J640" s="26">
        <v>0.72638888888888886</v>
      </c>
      <c r="K640" s="27">
        <f>Table3[[#This Row],[Delivery Time]]-Table3[[#This Row],[Order Time]]</f>
        <v>2.1527777777777701E-2</v>
      </c>
      <c r="L640" s="43">
        <v>31.000000000000004</v>
      </c>
      <c r="M640" s="25" t="s">
        <v>0</v>
      </c>
      <c r="N640" s="28"/>
      <c r="O640" s="28" t="s">
        <v>39</v>
      </c>
      <c r="P640" s="25" t="s">
        <v>20</v>
      </c>
    </row>
    <row r="641" spans="1:16" x14ac:dyDescent="0.25">
      <c r="A641" s="23">
        <f t="shared" si="36"/>
        <v>640</v>
      </c>
      <c r="B641" s="24">
        <v>43134</v>
      </c>
      <c r="C641" s="18" t="str">
        <f t="shared" si="37"/>
        <v>Saturday</v>
      </c>
      <c r="D641" s="10" t="str">
        <f t="shared" si="38"/>
        <v>Same</v>
      </c>
      <c r="E641" s="2">
        <v>24.84</v>
      </c>
      <c r="F641" s="2">
        <v>6</v>
      </c>
      <c r="G641" s="1">
        <f t="shared" si="39"/>
        <v>0.24154589371980675</v>
      </c>
      <c r="H641" s="2">
        <v>5</v>
      </c>
      <c r="I641" s="26">
        <v>0.74583333333333324</v>
      </c>
      <c r="J641" s="26">
        <v>0.77500000000000002</v>
      </c>
      <c r="K641" s="27">
        <f>Table3[[#This Row],[Delivery Time]]-Table3[[#This Row],[Order Time]]</f>
        <v>2.9166666666666785E-2</v>
      </c>
      <c r="L641" s="43">
        <v>42</v>
      </c>
      <c r="M641" s="25" t="s">
        <v>0</v>
      </c>
      <c r="N641" s="28"/>
      <c r="O641" s="28" t="s">
        <v>39</v>
      </c>
      <c r="P641" s="25" t="s">
        <v>20</v>
      </c>
    </row>
    <row r="642" spans="1:16" x14ac:dyDescent="0.25">
      <c r="A642" s="23">
        <f t="shared" si="36"/>
        <v>641</v>
      </c>
      <c r="B642" s="24">
        <v>43134</v>
      </c>
      <c r="C642" s="18" t="str">
        <f t="shared" si="37"/>
        <v>Saturday</v>
      </c>
      <c r="D642" s="10" t="str">
        <f t="shared" si="38"/>
        <v>Same</v>
      </c>
      <c r="E642" s="2">
        <v>66.569999999999993</v>
      </c>
      <c r="F642" s="2">
        <v>20</v>
      </c>
      <c r="G642" s="1">
        <f t="shared" si="39"/>
        <v>0.30043563166591558</v>
      </c>
      <c r="H642" s="2">
        <v>1.5</v>
      </c>
      <c r="I642" s="26">
        <v>0.75208333333333333</v>
      </c>
      <c r="J642" s="26">
        <v>0.78402777777777777</v>
      </c>
      <c r="K642" s="27">
        <f>Table3[[#This Row],[Delivery Time]]-Table3[[#This Row],[Order Time]]</f>
        <v>3.1944444444444442E-2</v>
      </c>
      <c r="L642" s="43">
        <v>46.000000000000007</v>
      </c>
      <c r="M642" s="25" t="s">
        <v>0</v>
      </c>
      <c r="N642" s="28"/>
      <c r="O642" s="28" t="s">
        <v>39</v>
      </c>
      <c r="P642" s="25" t="s">
        <v>20</v>
      </c>
    </row>
    <row r="643" spans="1:16" x14ac:dyDescent="0.25">
      <c r="A643" s="23">
        <f t="shared" si="36"/>
        <v>642</v>
      </c>
      <c r="B643" s="24">
        <v>43134</v>
      </c>
      <c r="C643" s="18" t="str">
        <f t="shared" si="37"/>
        <v>Saturday</v>
      </c>
      <c r="D643" s="10" t="str">
        <f t="shared" si="38"/>
        <v>Same</v>
      </c>
      <c r="E643" s="2">
        <v>95.64</v>
      </c>
      <c r="F643" s="2">
        <v>20</v>
      </c>
      <c r="G643" s="1">
        <f t="shared" si="39"/>
        <v>0.20911752404851527</v>
      </c>
      <c r="H643" s="2">
        <v>1.5</v>
      </c>
      <c r="I643" s="26">
        <v>0.75347222222222221</v>
      </c>
      <c r="J643" s="26">
        <v>0.7895833333333333</v>
      </c>
      <c r="K643" s="27">
        <f>Table3[[#This Row],[Delivery Time]]-Table3[[#This Row],[Order Time]]</f>
        <v>3.6111111111111094E-2</v>
      </c>
      <c r="L643" s="43">
        <v>52</v>
      </c>
      <c r="M643" s="25" t="s">
        <v>0</v>
      </c>
      <c r="N643" s="28"/>
      <c r="O643" s="28" t="s">
        <v>39</v>
      </c>
      <c r="P643" s="25" t="s">
        <v>20</v>
      </c>
    </row>
    <row r="644" spans="1:16" x14ac:dyDescent="0.25">
      <c r="A644" s="23">
        <f t="shared" si="36"/>
        <v>643</v>
      </c>
      <c r="B644" s="24">
        <v>43134</v>
      </c>
      <c r="C644" s="18" t="str">
        <f t="shared" si="37"/>
        <v>Saturday</v>
      </c>
      <c r="D644" s="10" t="str">
        <f t="shared" si="38"/>
        <v>Same</v>
      </c>
      <c r="E644" s="2">
        <v>47.57</v>
      </c>
      <c r="F644" s="2">
        <v>4</v>
      </c>
      <c r="G644" s="1">
        <f t="shared" si="39"/>
        <v>8.4086609207483703E-2</v>
      </c>
      <c r="H644" s="2">
        <v>1.5</v>
      </c>
      <c r="I644" s="26">
        <v>0.75069444444444444</v>
      </c>
      <c r="J644" s="26">
        <v>0.79513888888888884</v>
      </c>
      <c r="K644" s="27">
        <f>Table3[[#This Row],[Delivery Time]]-Table3[[#This Row],[Order Time]]</f>
        <v>4.4444444444444398E-2</v>
      </c>
      <c r="L644" s="43">
        <v>64</v>
      </c>
      <c r="M644" s="25" t="s">
        <v>0</v>
      </c>
      <c r="N644" s="28"/>
      <c r="O644" s="28" t="s">
        <v>39</v>
      </c>
      <c r="P644" s="25" t="s">
        <v>20</v>
      </c>
    </row>
    <row r="645" spans="1:16" x14ac:dyDescent="0.25">
      <c r="A645" s="23">
        <f t="shared" si="36"/>
        <v>644</v>
      </c>
      <c r="B645" s="24">
        <v>43134</v>
      </c>
      <c r="C645" s="18" t="str">
        <f t="shared" si="37"/>
        <v>Saturday</v>
      </c>
      <c r="D645" s="10" t="str">
        <f t="shared" si="38"/>
        <v>Same</v>
      </c>
      <c r="E645" s="2">
        <v>34.53</v>
      </c>
      <c r="F645" s="2">
        <v>5.47</v>
      </c>
      <c r="G645" s="1">
        <f t="shared" si="39"/>
        <v>0.15841297422531131</v>
      </c>
      <c r="H645" s="2">
        <v>1.5</v>
      </c>
      <c r="I645" s="26">
        <v>0.79236111111111107</v>
      </c>
      <c r="J645" s="26">
        <v>0.82152777777777775</v>
      </c>
      <c r="K645" s="27">
        <f>Table3[[#This Row],[Delivery Time]]-Table3[[#This Row],[Order Time]]</f>
        <v>2.9166666666666674E-2</v>
      </c>
      <c r="L645" s="43">
        <v>42</v>
      </c>
      <c r="M645" s="25" t="s">
        <v>36</v>
      </c>
      <c r="N645" s="28"/>
      <c r="O645" s="28" t="s">
        <v>39</v>
      </c>
      <c r="P645" s="25" t="s">
        <v>20</v>
      </c>
    </row>
    <row r="646" spans="1:16" x14ac:dyDescent="0.25">
      <c r="A646" s="23">
        <f t="shared" ref="A646:A709" si="40">ROW(A645)</f>
        <v>645</v>
      </c>
      <c r="B646" s="24">
        <v>43134</v>
      </c>
      <c r="C646" s="18" t="str">
        <f t="shared" ref="C646:C709" si="41">TEXT(B646,"dddd")</f>
        <v>Saturday</v>
      </c>
      <c r="D646" s="10" t="str">
        <f t="shared" ref="D646:D709" si="42">IF(B645=B646, "Same", "Different")</f>
        <v>Same</v>
      </c>
      <c r="E646" s="2">
        <v>50.34</v>
      </c>
      <c r="F646" s="2">
        <v>8</v>
      </c>
      <c r="G646" s="1">
        <f t="shared" ref="G646:G709" si="43">F646/E646</f>
        <v>0.15891934843067143</v>
      </c>
      <c r="H646" s="2">
        <v>1.5</v>
      </c>
      <c r="I646" s="26">
        <v>0.8222222222222223</v>
      </c>
      <c r="J646" s="26">
        <v>0.84583333333333333</v>
      </c>
      <c r="K646" s="27">
        <f>Table3[[#This Row],[Delivery Time]]-Table3[[#This Row],[Order Time]]</f>
        <v>2.3611111111111027E-2</v>
      </c>
      <c r="L646" s="43">
        <v>34</v>
      </c>
      <c r="M646" s="25" t="s">
        <v>0</v>
      </c>
      <c r="N646" s="28"/>
      <c r="O646" s="28" t="s">
        <v>39</v>
      </c>
      <c r="P646" s="25" t="s">
        <v>20</v>
      </c>
    </row>
    <row r="647" spans="1:16" x14ac:dyDescent="0.25">
      <c r="A647" s="23">
        <f t="shared" si="40"/>
        <v>646</v>
      </c>
      <c r="B647" s="24">
        <v>43134</v>
      </c>
      <c r="C647" s="18" t="str">
        <f t="shared" si="41"/>
        <v>Saturday</v>
      </c>
      <c r="D647" s="10" t="str">
        <f t="shared" si="42"/>
        <v>Same</v>
      </c>
      <c r="E647" s="2">
        <v>36.97</v>
      </c>
      <c r="F647" s="2">
        <v>3</v>
      </c>
      <c r="G647" s="1">
        <f t="shared" si="43"/>
        <v>8.1146875845279964E-2</v>
      </c>
      <c r="H647" s="2">
        <v>1.5</v>
      </c>
      <c r="I647" s="26">
        <v>0.82430555555555562</v>
      </c>
      <c r="J647" s="26">
        <v>0.85069444444444453</v>
      </c>
      <c r="K647" s="27">
        <f>Table3[[#This Row],[Delivery Time]]-Table3[[#This Row],[Order Time]]</f>
        <v>2.6388888888888906E-2</v>
      </c>
      <c r="L647" s="43">
        <v>38</v>
      </c>
      <c r="M647" s="25" t="s">
        <v>0</v>
      </c>
      <c r="N647" s="28"/>
      <c r="O647" s="28" t="s">
        <v>39</v>
      </c>
      <c r="P647" s="25" t="s">
        <v>20</v>
      </c>
    </row>
    <row r="648" spans="1:16" x14ac:dyDescent="0.25">
      <c r="A648" s="23">
        <f t="shared" si="40"/>
        <v>647</v>
      </c>
      <c r="B648" s="24">
        <v>43135</v>
      </c>
      <c r="C648" s="18" t="str">
        <f t="shared" si="41"/>
        <v>Sunday</v>
      </c>
      <c r="D648" s="10" t="str">
        <f t="shared" si="42"/>
        <v>Different</v>
      </c>
      <c r="E648" s="2">
        <v>17.86</v>
      </c>
      <c r="F648" s="2">
        <v>3</v>
      </c>
      <c r="G648" s="1">
        <f t="shared" si="43"/>
        <v>0.16797312430011199</v>
      </c>
      <c r="H648" s="2">
        <v>1.5</v>
      </c>
      <c r="I648" s="26">
        <v>0.64374999999999993</v>
      </c>
      <c r="J648" s="26">
        <v>0.67152777777777783</v>
      </c>
      <c r="K648" s="27">
        <f>Table3[[#This Row],[Delivery Time]]-Table3[[#This Row],[Order Time]]</f>
        <v>2.7777777777777901E-2</v>
      </c>
      <c r="L648" s="43">
        <v>40</v>
      </c>
      <c r="M648" s="25" t="s">
        <v>0</v>
      </c>
      <c r="N648" s="28"/>
      <c r="O648" s="28" t="s">
        <v>40</v>
      </c>
      <c r="P648" s="25" t="s">
        <v>20</v>
      </c>
    </row>
    <row r="649" spans="1:16" x14ac:dyDescent="0.25">
      <c r="A649" s="23">
        <f t="shared" si="40"/>
        <v>648</v>
      </c>
      <c r="B649" s="24">
        <v>43135</v>
      </c>
      <c r="C649" s="18" t="str">
        <f t="shared" si="41"/>
        <v>Sunday</v>
      </c>
      <c r="D649" s="10" t="str">
        <f t="shared" si="42"/>
        <v>Same</v>
      </c>
      <c r="E649" s="2">
        <v>65.38</v>
      </c>
      <c r="F649" s="2">
        <v>5</v>
      </c>
      <c r="G649" s="1">
        <f t="shared" si="43"/>
        <v>7.6475986540226373E-2</v>
      </c>
      <c r="H649" s="2">
        <v>1.5</v>
      </c>
      <c r="I649" s="26">
        <v>0.64861111111111114</v>
      </c>
      <c r="J649" s="26">
        <v>0.68125000000000002</v>
      </c>
      <c r="K649" s="27">
        <f>Table3[[#This Row],[Delivery Time]]-Table3[[#This Row],[Order Time]]</f>
        <v>3.2638888888888884E-2</v>
      </c>
      <c r="L649" s="43">
        <v>47.000000000000007</v>
      </c>
      <c r="M649" s="25" t="s">
        <v>0</v>
      </c>
      <c r="N649" s="28"/>
      <c r="O649" s="28" t="s">
        <v>41</v>
      </c>
      <c r="P649" s="25" t="s">
        <v>20</v>
      </c>
    </row>
    <row r="650" spans="1:16" x14ac:dyDescent="0.25">
      <c r="A650" s="23">
        <f t="shared" si="40"/>
        <v>649</v>
      </c>
      <c r="B650" s="24">
        <v>43135</v>
      </c>
      <c r="C650" s="18" t="str">
        <f t="shared" si="41"/>
        <v>Sunday</v>
      </c>
      <c r="D650" s="10" t="str">
        <f t="shared" si="42"/>
        <v>Same</v>
      </c>
      <c r="E650" s="2">
        <v>34.86</v>
      </c>
      <c r="F650" s="2">
        <v>5</v>
      </c>
      <c r="G650" s="1">
        <f t="shared" si="43"/>
        <v>0.1434308663224326</v>
      </c>
      <c r="H650" s="2">
        <v>5</v>
      </c>
      <c r="I650" s="26">
        <v>0.71875</v>
      </c>
      <c r="J650" s="26">
        <v>0.71875</v>
      </c>
      <c r="K650" s="27">
        <f>Table3[[#This Row],[Delivery Time]]-Table3[[#This Row],[Order Time]]</f>
        <v>0</v>
      </c>
      <c r="L650" s="43">
        <v>0</v>
      </c>
      <c r="M650" s="25" t="s">
        <v>0</v>
      </c>
      <c r="N650" s="28"/>
      <c r="O650" s="28" t="s">
        <v>39</v>
      </c>
      <c r="P650" s="25" t="s">
        <v>16</v>
      </c>
    </row>
    <row r="651" spans="1:16" x14ac:dyDescent="0.25">
      <c r="A651" s="23">
        <f t="shared" si="40"/>
        <v>650</v>
      </c>
      <c r="B651" s="24">
        <v>43135</v>
      </c>
      <c r="C651" s="18" t="str">
        <f t="shared" si="41"/>
        <v>Sunday</v>
      </c>
      <c r="D651" s="10" t="str">
        <f t="shared" si="42"/>
        <v>Same</v>
      </c>
      <c r="E651" s="2">
        <v>37.56</v>
      </c>
      <c r="F651" s="2">
        <v>8</v>
      </c>
      <c r="G651" s="1">
        <f t="shared" si="43"/>
        <v>0.21299254526091585</v>
      </c>
      <c r="H651" s="2">
        <v>1.5</v>
      </c>
      <c r="I651" s="26">
        <v>0.72916666666666663</v>
      </c>
      <c r="J651" s="26">
        <v>0.72916666666666663</v>
      </c>
      <c r="K651" s="27">
        <f>Table3[[#This Row],[Delivery Time]]-Table3[[#This Row],[Order Time]]</f>
        <v>0</v>
      </c>
      <c r="L651" s="43">
        <v>0</v>
      </c>
      <c r="M651" s="25" t="s">
        <v>0</v>
      </c>
      <c r="N651" s="28" t="s">
        <v>24</v>
      </c>
      <c r="O651" s="28" t="s">
        <v>39</v>
      </c>
      <c r="P651" s="25" t="s">
        <v>16</v>
      </c>
    </row>
    <row r="652" spans="1:16" x14ac:dyDescent="0.25">
      <c r="A652" s="23">
        <f t="shared" si="40"/>
        <v>651</v>
      </c>
      <c r="B652" s="24">
        <v>43135</v>
      </c>
      <c r="C652" s="18" t="str">
        <f t="shared" si="41"/>
        <v>Sunday</v>
      </c>
      <c r="D652" s="10" t="str">
        <f t="shared" si="42"/>
        <v>Same</v>
      </c>
      <c r="E652" s="2">
        <v>40.83</v>
      </c>
      <c r="F652" s="2">
        <v>3</v>
      </c>
      <c r="G652" s="1">
        <f t="shared" si="43"/>
        <v>7.3475385745775168E-2</v>
      </c>
      <c r="H652" s="2">
        <v>1.5</v>
      </c>
      <c r="I652" s="26">
        <v>0.72361111111111109</v>
      </c>
      <c r="J652" s="26">
        <v>0.75208333333333333</v>
      </c>
      <c r="K652" s="27">
        <f>Table3[[#This Row],[Delivery Time]]-Table3[[#This Row],[Order Time]]</f>
        <v>2.8472222222222232E-2</v>
      </c>
      <c r="L652" s="43">
        <v>41</v>
      </c>
      <c r="M652" s="25" t="s">
        <v>11</v>
      </c>
      <c r="N652" s="28"/>
      <c r="O652" s="28" t="s">
        <v>41</v>
      </c>
      <c r="P652" s="25" t="s">
        <v>20</v>
      </c>
    </row>
    <row r="653" spans="1:16" x14ac:dyDescent="0.25">
      <c r="A653" s="23">
        <f t="shared" si="40"/>
        <v>652</v>
      </c>
      <c r="B653" s="24">
        <v>43135</v>
      </c>
      <c r="C653" s="18" t="str">
        <f t="shared" si="41"/>
        <v>Sunday</v>
      </c>
      <c r="D653" s="10" t="str">
        <f t="shared" si="42"/>
        <v>Same</v>
      </c>
      <c r="E653" s="2">
        <v>28.36</v>
      </c>
      <c r="F653" s="2">
        <v>11.64</v>
      </c>
      <c r="G653" s="1">
        <f t="shared" si="43"/>
        <v>0.41043723554301836</v>
      </c>
      <c r="H653" s="2">
        <v>1.5</v>
      </c>
      <c r="I653" s="26">
        <v>0.74583333333333324</v>
      </c>
      <c r="J653" s="26">
        <v>0.76944444444444438</v>
      </c>
      <c r="K653" s="27">
        <f>Table3[[#This Row],[Delivery Time]]-Table3[[#This Row],[Order Time]]</f>
        <v>2.3611111111111138E-2</v>
      </c>
      <c r="L653" s="43">
        <v>34</v>
      </c>
      <c r="M653" s="25" t="s">
        <v>0</v>
      </c>
      <c r="N653" s="28"/>
      <c r="O653" s="28" t="s">
        <v>40</v>
      </c>
      <c r="P653" s="25" t="s">
        <v>20</v>
      </c>
    </row>
    <row r="654" spans="1:16" x14ac:dyDescent="0.25">
      <c r="A654" s="23">
        <f t="shared" si="40"/>
        <v>653</v>
      </c>
      <c r="B654" s="24">
        <v>43135</v>
      </c>
      <c r="C654" s="18" t="str">
        <f t="shared" si="41"/>
        <v>Sunday</v>
      </c>
      <c r="D654" s="10" t="str">
        <f t="shared" si="42"/>
        <v>Same</v>
      </c>
      <c r="E654" s="2">
        <v>63.71</v>
      </c>
      <c r="F654" s="2">
        <v>0</v>
      </c>
      <c r="G654" s="1">
        <f t="shared" si="43"/>
        <v>0</v>
      </c>
      <c r="H654" s="2">
        <v>1.5</v>
      </c>
      <c r="I654" s="26">
        <v>0.74375000000000002</v>
      </c>
      <c r="J654" s="26">
        <v>0.77847222222222223</v>
      </c>
      <c r="K654" s="27">
        <f>Table3[[#This Row],[Delivery Time]]-Table3[[#This Row],[Order Time]]</f>
        <v>3.472222222222221E-2</v>
      </c>
      <c r="L654" s="43">
        <v>50</v>
      </c>
      <c r="M654" s="25" t="s">
        <v>0</v>
      </c>
      <c r="N654" s="28" t="s">
        <v>22</v>
      </c>
      <c r="O654" s="28" t="s">
        <v>39</v>
      </c>
      <c r="P654" s="25" t="s">
        <v>20</v>
      </c>
    </row>
    <row r="655" spans="1:16" x14ac:dyDescent="0.25">
      <c r="A655" s="23">
        <f t="shared" si="40"/>
        <v>654</v>
      </c>
      <c r="B655" s="24">
        <v>43135</v>
      </c>
      <c r="C655" s="18" t="str">
        <f t="shared" si="41"/>
        <v>Sunday</v>
      </c>
      <c r="D655" s="10" t="str">
        <f t="shared" si="42"/>
        <v>Same</v>
      </c>
      <c r="E655" s="2">
        <v>23.49</v>
      </c>
      <c r="F655" s="2">
        <v>3.51</v>
      </c>
      <c r="G655" s="1">
        <f t="shared" si="43"/>
        <v>0.14942528735632185</v>
      </c>
      <c r="H655" s="2">
        <v>1.5</v>
      </c>
      <c r="I655" s="26">
        <v>0.75208333333333333</v>
      </c>
      <c r="J655" s="26">
        <v>0.79166666666666663</v>
      </c>
      <c r="K655" s="27">
        <f>Table3[[#This Row],[Delivery Time]]-Table3[[#This Row],[Order Time]]</f>
        <v>3.9583333333333304E-2</v>
      </c>
      <c r="L655" s="43">
        <v>57</v>
      </c>
      <c r="M655" s="25" t="s">
        <v>0</v>
      </c>
      <c r="N655" s="28" t="s">
        <v>26</v>
      </c>
      <c r="O655" s="28" t="s">
        <v>39</v>
      </c>
      <c r="P655" s="25" t="s">
        <v>20</v>
      </c>
    </row>
    <row r="656" spans="1:16" x14ac:dyDescent="0.25">
      <c r="A656" s="23">
        <f t="shared" si="40"/>
        <v>655</v>
      </c>
      <c r="B656" s="24">
        <v>43135</v>
      </c>
      <c r="C656" s="18" t="str">
        <f t="shared" si="41"/>
        <v>Sunday</v>
      </c>
      <c r="D656" s="10" t="str">
        <f t="shared" si="42"/>
        <v>Same</v>
      </c>
      <c r="E656" s="2">
        <v>34.1</v>
      </c>
      <c r="F656" s="2">
        <v>5</v>
      </c>
      <c r="G656" s="1">
        <f t="shared" si="43"/>
        <v>0.14662756598240467</v>
      </c>
      <c r="H656" s="2">
        <v>1.5</v>
      </c>
      <c r="I656" s="26">
        <v>0.7944444444444444</v>
      </c>
      <c r="J656" s="26">
        <v>0.82152777777777775</v>
      </c>
      <c r="K656" s="27">
        <f>Table3[[#This Row],[Delivery Time]]-Table3[[#This Row],[Order Time]]</f>
        <v>2.7083333333333348E-2</v>
      </c>
      <c r="L656" s="43">
        <v>39</v>
      </c>
      <c r="M656" s="25" t="s">
        <v>0</v>
      </c>
      <c r="N656" s="28"/>
      <c r="O656" s="28" t="s">
        <v>39</v>
      </c>
      <c r="P656" s="25" t="s">
        <v>20</v>
      </c>
    </row>
    <row r="657" spans="1:16" x14ac:dyDescent="0.25">
      <c r="A657" s="23">
        <f t="shared" si="40"/>
        <v>656</v>
      </c>
      <c r="B657" s="24">
        <v>43140</v>
      </c>
      <c r="C657" s="18" t="str">
        <f t="shared" si="41"/>
        <v>Friday</v>
      </c>
      <c r="D657" s="10" t="str">
        <f t="shared" si="42"/>
        <v>Different</v>
      </c>
      <c r="E657" s="2">
        <v>42.65</v>
      </c>
      <c r="F657" s="2">
        <v>8.5</v>
      </c>
      <c r="G657" s="1">
        <f t="shared" si="43"/>
        <v>0.1992966002344666</v>
      </c>
      <c r="H657" s="2">
        <v>1.5</v>
      </c>
      <c r="I657" s="26">
        <v>0.74930555555555556</v>
      </c>
      <c r="J657" s="26">
        <v>0.77083333333333337</v>
      </c>
      <c r="K657" s="27">
        <f>Table3[[#This Row],[Delivery Time]]-Table3[[#This Row],[Order Time]]</f>
        <v>2.1527777777777812E-2</v>
      </c>
      <c r="L657" s="43">
        <v>31.000000000000004</v>
      </c>
      <c r="M657" s="25" t="s">
        <v>0</v>
      </c>
      <c r="N657" s="28"/>
      <c r="O657" s="28" t="s">
        <v>39</v>
      </c>
      <c r="P657" s="25" t="s">
        <v>20</v>
      </c>
    </row>
    <row r="658" spans="1:16" x14ac:dyDescent="0.25">
      <c r="A658" s="23">
        <f t="shared" si="40"/>
        <v>657</v>
      </c>
      <c r="B658" s="24">
        <v>43140</v>
      </c>
      <c r="C658" s="18" t="str">
        <f t="shared" si="41"/>
        <v>Friday</v>
      </c>
      <c r="D658" s="10" t="str">
        <f t="shared" si="42"/>
        <v>Same</v>
      </c>
      <c r="E658" s="2">
        <v>29.99</v>
      </c>
      <c r="F658" s="2">
        <v>6.01</v>
      </c>
      <c r="G658" s="1">
        <f t="shared" si="43"/>
        <v>0.20040013337779261</v>
      </c>
      <c r="H658" s="2">
        <v>1.5</v>
      </c>
      <c r="I658" s="26">
        <v>0.74583333333333324</v>
      </c>
      <c r="J658" s="26">
        <v>0.77777777777777779</v>
      </c>
      <c r="K658" s="27">
        <f>Table3[[#This Row],[Delivery Time]]-Table3[[#This Row],[Order Time]]</f>
        <v>3.1944444444444553E-2</v>
      </c>
      <c r="L658" s="43">
        <v>46.000000000000007</v>
      </c>
      <c r="M658" s="25" t="s">
        <v>0</v>
      </c>
      <c r="N658" s="28"/>
      <c r="O658" s="28" t="s">
        <v>39</v>
      </c>
      <c r="P658" s="25" t="s">
        <v>20</v>
      </c>
    </row>
    <row r="659" spans="1:16" x14ac:dyDescent="0.25">
      <c r="A659" s="23">
        <f t="shared" si="40"/>
        <v>658</v>
      </c>
      <c r="B659" s="24">
        <v>43140</v>
      </c>
      <c r="C659" s="18" t="str">
        <f t="shared" si="41"/>
        <v>Friday</v>
      </c>
      <c r="D659" s="10" t="str">
        <f t="shared" si="42"/>
        <v>Same</v>
      </c>
      <c r="E659" s="2">
        <v>37.56</v>
      </c>
      <c r="F659" s="2">
        <v>2</v>
      </c>
      <c r="G659" s="1">
        <f t="shared" si="43"/>
        <v>5.3248136315228962E-2</v>
      </c>
      <c r="H659" s="2">
        <v>1.5</v>
      </c>
      <c r="I659" s="26">
        <v>0.75347222222222221</v>
      </c>
      <c r="J659" s="26">
        <v>0.78263888888888899</v>
      </c>
      <c r="K659" s="27">
        <f>Table3[[#This Row],[Delivery Time]]-Table3[[#This Row],[Order Time]]</f>
        <v>2.9166666666666785E-2</v>
      </c>
      <c r="L659" s="43">
        <v>42</v>
      </c>
      <c r="M659" s="25" t="s">
        <v>0</v>
      </c>
      <c r="N659" s="28"/>
      <c r="O659" s="28" t="s">
        <v>39</v>
      </c>
      <c r="P659" s="25" t="s">
        <v>20</v>
      </c>
    </row>
    <row r="660" spans="1:16" x14ac:dyDescent="0.25">
      <c r="A660" s="23">
        <f t="shared" si="40"/>
        <v>659</v>
      </c>
      <c r="B660" s="24">
        <v>43140</v>
      </c>
      <c r="C660" s="18" t="str">
        <f t="shared" si="41"/>
        <v>Friday</v>
      </c>
      <c r="D660" s="10" t="str">
        <f t="shared" si="42"/>
        <v>Same</v>
      </c>
      <c r="E660" s="2">
        <v>23.76</v>
      </c>
      <c r="F660" s="2">
        <v>3</v>
      </c>
      <c r="G660" s="1">
        <f t="shared" si="43"/>
        <v>0.12626262626262624</v>
      </c>
      <c r="H660" s="2">
        <v>1.5</v>
      </c>
      <c r="I660" s="26">
        <v>0.75555555555555554</v>
      </c>
      <c r="J660" s="26">
        <v>0.78611111111111109</v>
      </c>
      <c r="K660" s="27">
        <f>Table3[[#This Row],[Delivery Time]]-Table3[[#This Row],[Order Time]]</f>
        <v>3.0555555555555558E-2</v>
      </c>
      <c r="L660" s="43">
        <v>44</v>
      </c>
      <c r="M660" s="25" t="s">
        <v>0</v>
      </c>
      <c r="N660" s="28"/>
      <c r="O660" s="28" t="s">
        <v>39</v>
      </c>
      <c r="P660" s="25" t="s">
        <v>20</v>
      </c>
    </row>
    <row r="661" spans="1:16" x14ac:dyDescent="0.25">
      <c r="A661" s="23">
        <f t="shared" si="40"/>
        <v>660</v>
      </c>
      <c r="B661" s="24">
        <v>43140</v>
      </c>
      <c r="C661" s="18" t="str">
        <f t="shared" si="41"/>
        <v>Friday</v>
      </c>
      <c r="D661" s="10" t="str">
        <f t="shared" si="42"/>
        <v>Same</v>
      </c>
      <c r="E661" s="2">
        <v>17.86</v>
      </c>
      <c r="F661" s="2">
        <v>5</v>
      </c>
      <c r="G661" s="1">
        <f t="shared" si="43"/>
        <v>0.27995520716685329</v>
      </c>
      <c r="H661" s="2">
        <v>1.5</v>
      </c>
      <c r="I661" s="26">
        <v>0.80555555555555547</v>
      </c>
      <c r="J661" s="26">
        <v>0.82430555555555562</v>
      </c>
      <c r="K661" s="27">
        <f>Table3[[#This Row],[Delivery Time]]-Table3[[#This Row],[Order Time]]</f>
        <v>1.8750000000000155E-2</v>
      </c>
      <c r="L661" s="43">
        <v>26.999999999999996</v>
      </c>
      <c r="M661" s="25" t="s">
        <v>11</v>
      </c>
      <c r="N661" s="28"/>
      <c r="O661" s="28" t="s">
        <v>39</v>
      </c>
      <c r="P661" s="25" t="s">
        <v>20</v>
      </c>
    </row>
    <row r="662" spans="1:16" x14ac:dyDescent="0.25">
      <c r="A662" s="23">
        <f t="shared" si="40"/>
        <v>661</v>
      </c>
      <c r="B662" s="24">
        <v>43140</v>
      </c>
      <c r="C662" s="18" t="str">
        <f t="shared" si="41"/>
        <v>Friday</v>
      </c>
      <c r="D662" s="10" t="str">
        <f t="shared" si="42"/>
        <v>Same</v>
      </c>
      <c r="E662" s="2">
        <v>14.83</v>
      </c>
      <c r="F662" s="2">
        <v>3</v>
      </c>
      <c r="G662" s="1">
        <f t="shared" si="43"/>
        <v>0.20229265003371544</v>
      </c>
      <c r="H662" s="2">
        <v>1.5</v>
      </c>
      <c r="I662" s="26">
        <v>0.80625000000000002</v>
      </c>
      <c r="J662" s="26">
        <v>0.8340277777777777</v>
      </c>
      <c r="K662" s="27">
        <f>Table3[[#This Row],[Delivery Time]]-Table3[[#This Row],[Order Time]]</f>
        <v>2.7777777777777679E-2</v>
      </c>
      <c r="L662" s="43">
        <v>40</v>
      </c>
      <c r="M662" s="25" t="s">
        <v>11</v>
      </c>
      <c r="N662" s="28"/>
      <c r="O662" s="28" t="s">
        <v>40</v>
      </c>
      <c r="P662" s="25" t="s">
        <v>20</v>
      </c>
    </row>
    <row r="663" spans="1:16" x14ac:dyDescent="0.25">
      <c r="A663" s="23">
        <f t="shared" si="40"/>
        <v>662</v>
      </c>
      <c r="B663" s="24">
        <v>43140</v>
      </c>
      <c r="C663" s="18" t="str">
        <f t="shared" si="41"/>
        <v>Friday</v>
      </c>
      <c r="D663" s="10" t="str">
        <f t="shared" si="42"/>
        <v>Same</v>
      </c>
      <c r="E663" s="2">
        <v>118.43</v>
      </c>
      <c r="F663" s="2">
        <v>20</v>
      </c>
      <c r="G663" s="1">
        <f t="shared" si="43"/>
        <v>0.16887612935911508</v>
      </c>
      <c r="H663" s="2">
        <v>1.5</v>
      </c>
      <c r="I663" s="26">
        <v>0.84236111111111101</v>
      </c>
      <c r="J663" s="26">
        <v>0.86249999999999993</v>
      </c>
      <c r="K663" s="27">
        <f>Table3[[#This Row],[Delivery Time]]-Table3[[#This Row],[Order Time]]</f>
        <v>2.0138888888888928E-2</v>
      </c>
      <c r="L663" s="43">
        <v>29.000000000000004</v>
      </c>
      <c r="M663" s="25" t="s">
        <v>11</v>
      </c>
      <c r="N663" s="28"/>
      <c r="O663" s="28" t="s">
        <v>39</v>
      </c>
      <c r="P663" s="25" t="s">
        <v>20</v>
      </c>
    </row>
    <row r="664" spans="1:16" x14ac:dyDescent="0.25">
      <c r="A664" s="23">
        <f t="shared" si="40"/>
        <v>663</v>
      </c>
      <c r="B664" s="24">
        <v>43140</v>
      </c>
      <c r="C664" s="18" t="str">
        <f t="shared" si="41"/>
        <v>Friday</v>
      </c>
      <c r="D664" s="10" t="str">
        <f t="shared" si="42"/>
        <v>Same</v>
      </c>
      <c r="E664" s="2">
        <v>21.05</v>
      </c>
      <c r="F664" s="2">
        <v>3</v>
      </c>
      <c r="G664" s="1">
        <f t="shared" si="43"/>
        <v>0.14251781472684086</v>
      </c>
      <c r="H664" s="2">
        <v>1.5</v>
      </c>
      <c r="I664" s="26">
        <v>0.84861111111111109</v>
      </c>
      <c r="J664" s="26">
        <v>0.87361111111111101</v>
      </c>
      <c r="K664" s="27">
        <f>Table3[[#This Row],[Delivery Time]]-Table3[[#This Row],[Order Time]]</f>
        <v>2.4999999999999911E-2</v>
      </c>
      <c r="L664" s="43">
        <v>36</v>
      </c>
      <c r="M664" s="25" t="s">
        <v>11</v>
      </c>
      <c r="N664" s="28"/>
      <c r="O664" s="28" t="s">
        <v>40</v>
      </c>
      <c r="P664" s="25" t="s">
        <v>20</v>
      </c>
    </row>
    <row r="665" spans="1:16" x14ac:dyDescent="0.25">
      <c r="A665" s="23">
        <f t="shared" si="40"/>
        <v>664</v>
      </c>
      <c r="B665" s="24">
        <v>43141</v>
      </c>
      <c r="C665" s="18" t="str">
        <f t="shared" si="41"/>
        <v>Saturday</v>
      </c>
      <c r="D665" s="10" t="str">
        <f t="shared" si="42"/>
        <v>Different</v>
      </c>
      <c r="E665" s="2">
        <v>48.66</v>
      </c>
      <c r="F665" s="2">
        <v>15</v>
      </c>
      <c r="G665" s="1">
        <f t="shared" si="43"/>
        <v>0.30826140567200988</v>
      </c>
      <c r="H665" s="2">
        <v>1.5</v>
      </c>
      <c r="I665" s="26">
        <v>0.72222222222222221</v>
      </c>
      <c r="J665" s="26">
        <v>0.75208333333333333</v>
      </c>
      <c r="K665" s="27">
        <f>Table3[[#This Row],[Delivery Time]]-Table3[[#This Row],[Order Time]]</f>
        <v>2.9861111111111116E-2</v>
      </c>
      <c r="L665" s="43">
        <v>43</v>
      </c>
      <c r="M665" s="25" t="s">
        <v>0</v>
      </c>
      <c r="N665" s="28"/>
      <c r="O665" s="28" t="s">
        <v>39</v>
      </c>
      <c r="P665" s="25" t="s">
        <v>20</v>
      </c>
    </row>
    <row r="666" spans="1:16" x14ac:dyDescent="0.25">
      <c r="A666" s="23">
        <f t="shared" si="40"/>
        <v>665</v>
      </c>
      <c r="B666" s="24">
        <v>43141</v>
      </c>
      <c r="C666" s="18" t="str">
        <f t="shared" si="41"/>
        <v>Saturday</v>
      </c>
      <c r="D666" s="10" t="str">
        <f t="shared" si="42"/>
        <v>Same</v>
      </c>
      <c r="E666" s="2">
        <v>36.43</v>
      </c>
      <c r="F666" s="2">
        <v>10</v>
      </c>
      <c r="G666" s="1">
        <f t="shared" si="43"/>
        <v>0.27449903925336261</v>
      </c>
      <c r="H666" s="2">
        <v>1.5</v>
      </c>
      <c r="I666" s="26">
        <v>0.73333333333333339</v>
      </c>
      <c r="J666" s="26">
        <v>0.7597222222222223</v>
      </c>
      <c r="K666" s="27">
        <f>Table3[[#This Row],[Delivery Time]]-Table3[[#This Row],[Order Time]]</f>
        <v>2.6388888888888906E-2</v>
      </c>
      <c r="L666" s="43">
        <v>38</v>
      </c>
      <c r="M666" s="25" t="s">
        <v>0</v>
      </c>
      <c r="N666" s="28"/>
      <c r="O666" s="28" t="s">
        <v>39</v>
      </c>
      <c r="P666" s="25" t="s">
        <v>20</v>
      </c>
    </row>
    <row r="667" spans="1:16" x14ac:dyDescent="0.25">
      <c r="A667" s="23">
        <f t="shared" si="40"/>
        <v>666</v>
      </c>
      <c r="B667" s="24">
        <v>43141</v>
      </c>
      <c r="C667" s="18" t="str">
        <f t="shared" si="41"/>
        <v>Saturday</v>
      </c>
      <c r="D667" s="10" t="str">
        <f t="shared" si="42"/>
        <v>Same</v>
      </c>
      <c r="E667" s="2">
        <v>20.239999999999998</v>
      </c>
      <c r="F667" s="2">
        <v>4</v>
      </c>
      <c r="G667" s="1">
        <f t="shared" si="43"/>
        <v>0.19762845849802374</v>
      </c>
      <c r="H667" s="2">
        <v>1.5</v>
      </c>
      <c r="I667" s="26">
        <v>0.76041666666666663</v>
      </c>
      <c r="J667" s="26">
        <v>0.78333333333333333</v>
      </c>
      <c r="K667" s="27">
        <f>Table3[[#This Row],[Delivery Time]]-Table3[[#This Row],[Order Time]]</f>
        <v>2.2916666666666696E-2</v>
      </c>
      <c r="L667" s="43">
        <v>33</v>
      </c>
      <c r="M667" s="25" t="s">
        <v>11</v>
      </c>
      <c r="N667" s="28"/>
      <c r="O667" s="28" t="s">
        <v>39</v>
      </c>
      <c r="P667" s="25" t="s">
        <v>20</v>
      </c>
    </row>
    <row r="668" spans="1:16" x14ac:dyDescent="0.25">
      <c r="A668" s="23">
        <f t="shared" si="40"/>
        <v>667</v>
      </c>
      <c r="B668" s="24">
        <v>43141</v>
      </c>
      <c r="C668" s="18" t="str">
        <f t="shared" si="41"/>
        <v>Saturday</v>
      </c>
      <c r="D668" s="10" t="str">
        <f t="shared" si="42"/>
        <v>Same</v>
      </c>
      <c r="E668" s="2">
        <v>16.77</v>
      </c>
      <c r="F668" s="2">
        <v>5</v>
      </c>
      <c r="G668" s="1">
        <f t="shared" si="43"/>
        <v>0.29815146094215861</v>
      </c>
      <c r="H668" s="2">
        <v>1.5</v>
      </c>
      <c r="I668" s="26">
        <v>0.79652777777777783</v>
      </c>
      <c r="J668" s="26">
        <v>0.81458333333333333</v>
      </c>
      <c r="K668" s="27">
        <f>Table3[[#This Row],[Delivery Time]]-Table3[[#This Row],[Order Time]]</f>
        <v>1.8055555555555491E-2</v>
      </c>
      <c r="L668" s="43">
        <v>26</v>
      </c>
      <c r="M668" s="25" t="s">
        <v>11</v>
      </c>
      <c r="N668" s="28"/>
      <c r="O668" s="28" t="s">
        <v>41</v>
      </c>
      <c r="P668" s="25" t="s">
        <v>20</v>
      </c>
    </row>
    <row r="669" spans="1:16" x14ac:dyDescent="0.25">
      <c r="A669" s="23">
        <f t="shared" si="40"/>
        <v>668</v>
      </c>
      <c r="B669" s="24">
        <v>43141</v>
      </c>
      <c r="C669" s="18" t="str">
        <f t="shared" si="41"/>
        <v>Saturday</v>
      </c>
      <c r="D669" s="10" t="str">
        <f t="shared" si="42"/>
        <v>Same</v>
      </c>
      <c r="E669" s="2">
        <v>23.27</v>
      </c>
      <c r="F669" s="2">
        <v>5</v>
      </c>
      <c r="G669" s="1">
        <f t="shared" si="43"/>
        <v>0.21486892995272883</v>
      </c>
      <c r="H669" s="2">
        <v>1.5</v>
      </c>
      <c r="I669" s="26">
        <v>0.80069444444444438</v>
      </c>
      <c r="J669" s="26">
        <v>0.82152777777777775</v>
      </c>
      <c r="K669" s="27">
        <f>Table3[[#This Row],[Delivery Time]]-Table3[[#This Row],[Order Time]]</f>
        <v>2.083333333333337E-2</v>
      </c>
      <c r="L669" s="43">
        <v>30</v>
      </c>
      <c r="M669" s="25" t="s">
        <v>11</v>
      </c>
      <c r="N669" s="28"/>
      <c r="O669" s="28" t="s">
        <v>40</v>
      </c>
      <c r="P669" s="25" t="s">
        <v>20</v>
      </c>
    </row>
    <row r="670" spans="1:16" x14ac:dyDescent="0.25">
      <c r="A670" s="23">
        <f t="shared" si="40"/>
        <v>669</v>
      </c>
      <c r="B670" s="24">
        <v>43142</v>
      </c>
      <c r="C670" s="18" t="str">
        <f t="shared" si="41"/>
        <v>Sunday</v>
      </c>
      <c r="D670" s="10" t="str">
        <f t="shared" si="42"/>
        <v>Different</v>
      </c>
      <c r="E670" s="2">
        <v>69.77</v>
      </c>
      <c r="F670" s="2">
        <v>5</v>
      </c>
      <c r="G670" s="1">
        <f t="shared" si="43"/>
        <v>7.1664038985237211E-2</v>
      </c>
      <c r="H670" s="2">
        <v>1.5</v>
      </c>
      <c r="I670" s="26">
        <v>0.71250000000000002</v>
      </c>
      <c r="J670" s="26">
        <v>0.73541666666666661</v>
      </c>
      <c r="K670" s="27">
        <f>Table3[[#This Row],[Delivery Time]]-Table3[[#This Row],[Order Time]]</f>
        <v>2.2916666666666585E-2</v>
      </c>
      <c r="L670" s="43">
        <v>33</v>
      </c>
      <c r="M670" s="25" t="s">
        <v>0</v>
      </c>
      <c r="N670" s="28" t="s">
        <v>22</v>
      </c>
      <c r="O670" s="28" t="s">
        <v>39</v>
      </c>
      <c r="P670" s="25" t="s">
        <v>20</v>
      </c>
    </row>
    <row r="671" spans="1:16" x14ac:dyDescent="0.25">
      <c r="A671" s="23">
        <f t="shared" si="40"/>
        <v>670</v>
      </c>
      <c r="B671" s="24">
        <v>43142</v>
      </c>
      <c r="C671" s="18" t="str">
        <f t="shared" si="41"/>
        <v>Sunday</v>
      </c>
      <c r="D671" s="10" t="str">
        <f t="shared" si="42"/>
        <v>Same</v>
      </c>
      <c r="E671" s="2">
        <v>22.19</v>
      </c>
      <c r="F671" s="2">
        <v>0</v>
      </c>
      <c r="G671" s="1">
        <f t="shared" si="43"/>
        <v>0</v>
      </c>
      <c r="H671" s="2">
        <v>1.5</v>
      </c>
      <c r="I671" s="26">
        <v>0.73749999999999993</v>
      </c>
      <c r="J671" s="26">
        <v>0.77083333333333337</v>
      </c>
      <c r="K671" s="27">
        <f>Table3[[#This Row],[Delivery Time]]-Table3[[#This Row],[Order Time]]</f>
        <v>3.3333333333333437E-2</v>
      </c>
      <c r="L671" s="43">
        <v>48</v>
      </c>
      <c r="M671" s="25" t="s">
        <v>0</v>
      </c>
      <c r="N671" s="28" t="s">
        <v>26</v>
      </c>
      <c r="O671" s="28" t="s">
        <v>39</v>
      </c>
      <c r="P671" s="25" t="s">
        <v>20</v>
      </c>
    </row>
    <row r="672" spans="1:16" x14ac:dyDescent="0.25">
      <c r="A672" s="23">
        <f t="shared" si="40"/>
        <v>671</v>
      </c>
      <c r="B672" s="24">
        <v>43142</v>
      </c>
      <c r="C672" s="18" t="str">
        <f t="shared" si="41"/>
        <v>Sunday</v>
      </c>
      <c r="D672" s="10" t="str">
        <f t="shared" si="42"/>
        <v>Same</v>
      </c>
      <c r="E672" s="2">
        <v>50.88</v>
      </c>
      <c r="F672" s="2">
        <v>10</v>
      </c>
      <c r="G672" s="1">
        <f t="shared" si="43"/>
        <v>0.19654088050314464</v>
      </c>
      <c r="H672" s="2">
        <v>5</v>
      </c>
      <c r="I672" s="26">
        <v>0.74444444444444446</v>
      </c>
      <c r="J672" s="26">
        <v>0.77916666666666667</v>
      </c>
      <c r="K672" s="27">
        <f>Table3[[#This Row],[Delivery Time]]-Table3[[#This Row],[Order Time]]</f>
        <v>3.472222222222221E-2</v>
      </c>
      <c r="L672" s="43">
        <v>50</v>
      </c>
      <c r="M672" s="25" t="s">
        <v>12</v>
      </c>
      <c r="N672" s="28"/>
      <c r="O672" s="28" t="s">
        <v>39</v>
      </c>
      <c r="P672" s="25" t="s">
        <v>20</v>
      </c>
    </row>
    <row r="673" spans="1:16" x14ac:dyDescent="0.25">
      <c r="A673" s="23">
        <f t="shared" si="40"/>
        <v>672</v>
      </c>
      <c r="B673" s="24">
        <v>43142</v>
      </c>
      <c r="C673" s="18" t="str">
        <f t="shared" si="41"/>
        <v>Sunday</v>
      </c>
      <c r="D673" s="10" t="str">
        <f t="shared" si="42"/>
        <v>Same</v>
      </c>
      <c r="E673" s="2">
        <v>64.63</v>
      </c>
      <c r="F673" s="2">
        <v>15</v>
      </c>
      <c r="G673" s="1">
        <f t="shared" si="43"/>
        <v>0.23209036051369336</v>
      </c>
      <c r="H673" s="2">
        <v>1.5</v>
      </c>
      <c r="I673" s="26">
        <v>0.79166666666666663</v>
      </c>
      <c r="J673" s="26">
        <v>0.82291666666666663</v>
      </c>
      <c r="K673" s="27">
        <f>Table3[[#This Row],[Delivery Time]]-Table3[[#This Row],[Order Time]]</f>
        <v>3.125E-2</v>
      </c>
      <c r="L673" s="43">
        <v>45</v>
      </c>
      <c r="M673" s="25" t="s">
        <v>0</v>
      </c>
      <c r="N673" s="28" t="s">
        <v>22</v>
      </c>
      <c r="O673" s="28" t="s">
        <v>39</v>
      </c>
      <c r="P673" s="25" t="s">
        <v>20</v>
      </c>
    </row>
    <row r="674" spans="1:16" x14ac:dyDescent="0.25">
      <c r="A674" s="23">
        <f t="shared" si="40"/>
        <v>673</v>
      </c>
      <c r="B674" s="24">
        <v>43142</v>
      </c>
      <c r="C674" s="18" t="str">
        <f t="shared" si="41"/>
        <v>Sunday</v>
      </c>
      <c r="D674" s="10" t="str">
        <f t="shared" si="42"/>
        <v>Same</v>
      </c>
      <c r="E674" s="2">
        <v>46.55</v>
      </c>
      <c r="F674" s="2">
        <v>6</v>
      </c>
      <c r="G674" s="1">
        <f t="shared" si="43"/>
        <v>0.1288936627282492</v>
      </c>
      <c r="H674" s="2">
        <v>1.5</v>
      </c>
      <c r="I674" s="26">
        <v>0.8027777777777777</v>
      </c>
      <c r="J674" s="26">
        <v>0.82916666666666661</v>
      </c>
      <c r="K674" s="27">
        <f>Table3[[#This Row],[Delivery Time]]-Table3[[#This Row],[Order Time]]</f>
        <v>2.6388888888888906E-2</v>
      </c>
      <c r="L674" s="43">
        <v>38</v>
      </c>
      <c r="M674" s="25" t="s">
        <v>0</v>
      </c>
      <c r="N674" s="28"/>
      <c r="O674" s="28" t="s">
        <v>39</v>
      </c>
      <c r="P674" s="25" t="s">
        <v>20</v>
      </c>
    </row>
    <row r="675" spans="1:16" x14ac:dyDescent="0.25">
      <c r="A675" s="23">
        <f t="shared" si="40"/>
        <v>674</v>
      </c>
      <c r="B675" s="24">
        <v>43147</v>
      </c>
      <c r="C675" s="18" t="str">
        <f t="shared" si="41"/>
        <v>Friday</v>
      </c>
      <c r="D675" s="10" t="str">
        <f t="shared" si="42"/>
        <v>Different</v>
      </c>
      <c r="E675" s="2">
        <v>72.5</v>
      </c>
      <c r="F675" s="2">
        <v>20</v>
      </c>
      <c r="G675" s="1">
        <f t="shared" si="43"/>
        <v>0.27586206896551724</v>
      </c>
      <c r="H675" s="2">
        <v>1.5</v>
      </c>
      <c r="I675" s="26">
        <v>0.7006944444444444</v>
      </c>
      <c r="J675" s="26">
        <v>0.73263888888888884</v>
      </c>
      <c r="K675" s="27">
        <f>Table3[[#This Row],[Delivery Time]]-Table3[[#This Row],[Order Time]]</f>
        <v>3.1944444444444442E-2</v>
      </c>
      <c r="L675" s="43">
        <v>46.000000000000007</v>
      </c>
      <c r="M675" s="25" t="s">
        <v>0</v>
      </c>
      <c r="N675" s="28" t="s">
        <v>22</v>
      </c>
      <c r="O675" s="28" t="s">
        <v>39</v>
      </c>
      <c r="P675" s="25" t="s">
        <v>20</v>
      </c>
    </row>
    <row r="676" spans="1:16" x14ac:dyDescent="0.25">
      <c r="A676" s="23">
        <f t="shared" si="40"/>
        <v>675</v>
      </c>
      <c r="B676" s="24">
        <v>43147</v>
      </c>
      <c r="C676" s="18" t="str">
        <f t="shared" si="41"/>
        <v>Friday</v>
      </c>
      <c r="D676" s="10" t="str">
        <f t="shared" si="42"/>
        <v>Same</v>
      </c>
      <c r="E676" s="2">
        <v>52.18</v>
      </c>
      <c r="F676" s="2">
        <v>27.82</v>
      </c>
      <c r="G676" s="1">
        <f t="shared" si="43"/>
        <v>0.5331544653123802</v>
      </c>
      <c r="H676" s="2">
        <v>5</v>
      </c>
      <c r="I676" s="26">
        <v>0.69305555555555554</v>
      </c>
      <c r="J676" s="26">
        <v>0.74097222222222225</v>
      </c>
      <c r="K676" s="27">
        <f>Table3[[#This Row],[Delivery Time]]-Table3[[#This Row],[Order Time]]</f>
        <v>4.7916666666666718E-2</v>
      </c>
      <c r="L676" s="43">
        <v>69</v>
      </c>
      <c r="M676" s="25" t="s">
        <v>0</v>
      </c>
      <c r="N676" s="28"/>
      <c r="O676" s="28" t="s">
        <v>39</v>
      </c>
      <c r="P676" s="25" t="s">
        <v>20</v>
      </c>
    </row>
    <row r="677" spans="1:16" x14ac:dyDescent="0.25">
      <c r="A677" s="23">
        <f t="shared" si="40"/>
        <v>676</v>
      </c>
      <c r="B677" s="24">
        <v>43147</v>
      </c>
      <c r="C677" s="18" t="str">
        <f t="shared" si="41"/>
        <v>Friday</v>
      </c>
      <c r="D677" s="10" t="str">
        <f t="shared" si="42"/>
        <v>Same</v>
      </c>
      <c r="E677" s="2">
        <v>53.38</v>
      </c>
      <c r="F677" s="2">
        <v>10</v>
      </c>
      <c r="G677" s="1">
        <f t="shared" si="43"/>
        <v>0.18733608092918697</v>
      </c>
      <c r="H677" s="2">
        <v>5</v>
      </c>
      <c r="I677" s="26">
        <v>0.70208333333333339</v>
      </c>
      <c r="J677" s="26">
        <v>0.74652777777777779</v>
      </c>
      <c r="K677" s="27">
        <f>Table3[[#This Row],[Delivery Time]]-Table3[[#This Row],[Order Time]]</f>
        <v>4.4444444444444398E-2</v>
      </c>
      <c r="L677" s="43">
        <v>64</v>
      </c>
      <c r="M677" s="25" t="s">
        <v>0</v>
      </c>
      <c r="N677" s="28"/>
      <c r="O677" s="28" t="s">
        <v>39</v>
      </c>
      <c r="P677" s="25" t="s">
        <v>20</v>
      </c>
    </row>
    <row r="678" spans="1:16" x14ac:dyDescent="0.25">
      <c r="A678" s="23">
        <f t="shared" si="40"/>
        <v>677</v>
      </c>
      <c r="B678" s="24">
        <v>43147</v>
      </c>
      <c r="C678" s="18" t="str">
        <f t="shared" si="41"/>
        <v>Friday</v>
      </c>
      <c r="D678" s="10" t="str">
        <f t="shared" si="42"/>
        <v>Same</v>
      </c>
      <c r="E678" s="2">
        <v>84.06</v>
      </c>
      <c r="F678" s="2">
        <v>10</v>
      </c>
      <c r="G678" s="1">
        <f t="shared" si="43"/>
        <v>0.11896264572924102</v>
      </c>
      <c r="H678" s="2">
        <v>5</v>
      </c>
      <c r="I678" s="26">
        <v>0.78125</v>
      </c>
      <c r="J678" s="26">
        <v>0.81041666666666667</v>
      </c>
      <c r="K678" s="27">
        <f>Table3[[#This Row],[Delivery Time]]-Table3[[#This Row],[Order Time]]</f>
        <v>2.9166666666666674E-2</v>
      </c>
      <c r="L678" s="43">
        <v>42</v>
      </c>
      <c r="M678" s="25" t="s">
        <v>0</v>
      </c>
      <c r="N678" s="28"/>
      <c r="O678" s="28" t="s">
        <v>39</v>
      </c>
      <c r="P678" s="25" t="s">
        <v>20</v>
      </c>
    </row>
    <row r="679" spans="1:16" x14ac:dyDescent="0.25">
      <c r="A679" s="23">
        <f t="shared" si="40"/>
        <v>678</v>
      </c>
      <c r="B679" s="24">
        <v>43147</v>
      </c>
      <c r="C679" s="18" t="str">
        <f t="shared" si="41"/>
        <v>Friday</v>
      </c>
      <c r="D679" s="10" t="str">
        <f t="shared" si="42"/>
        <v>Same</v>
      </c>
      <c r="E679" s="2">
        <v>46.49</v>
      </c>
      <c r="F679" s="2">
        <v>7.51</v>
      </c>
      <c r="G679" s="1">
        <f t="shared" si="43"/>
        <v>0.16154011615401159</v>
      </c>
      <c r="H679" s="2">
        <v>5</v>
      </c>
      <c r="I679" s="26">
        <v>0.78611111111111109</v>
      </c>
      <c r="J679" s="26">
        <v>0.8208333333333333</v>
      </c>
      <c r="K679" s="27">
        <f>Table3[[#This Row],[Delivery Time]]-Table3[[#This Row],[Order Time]]</f>
        <v>3.472222222222221E-2</v>
      </c>
      <c r="L679" s="43">
        <v>50</v>
      </c>
      <c r="M679" s="25" t="s">
        <v>0</v>
      </c>
      <c r="N679" s="28"/>
      <c r="O679" s="28" t="s">
        <v>39</v>
      </c>
      <c r="P679" s="25" t="s">
        <v>20</v>
      </c>
    </row>
    <row r="680" spans="1:16" x14ac:dyDescent="0.25">
      <c r="A680" s="23">
        <f t="shared" si="40"/>
        <v>679</v>
      </c>
      <c r="B680" s="24">
        <v>43147</v>
      </c>
      <c r="C680" s="18" t="str">
        <f t="shared" si="41"/>
        <v>Friday</v>
      </c>
      <c r="D680" s="10" t="str">
        <f t="shared" si="42"/>
        <v>Same</v>
      </c>
      <c r="E680" s="2">
        <v>46.55</v>
      </c>
      <c r="F680" s="2">
        <v>10</v>
      </c>
      <c r="G680" s="1">
        <f t="shared" si="43"/>
        <v>0.21482277121374868</v>
      </c>
      <c r="H680" s="2">
        <v>1.5</v>
      </c>
      <c r="I680" s="26">
        <v>0.78819444444444453</v>
      </c>
      <c r="J680" s="26">
        <v>0.83124999999999993</v>
      </c>
      <c r="K680" s="27">
        <f>Table3[[#This Row],[Delivery Time]]-Table3[[#This Row],[Order Time]]</f>
        <v>4.3055555555555403E-2</v>
      </c>
      <c r="L680" s="43">
        <v>62.000000000000007</v>
      </c>
      <c r="M680" s="25" t="s">
        <v>0</v>
      </c>
      <c r="N680" s="28"/>
      <c r="O680" s="28" t="s">
        <v>39</v>
      </c>
      <c r="P680" s="25" t="s">
        <v>20</v>
      </c>
    </row>
    <row r="681" spans="1:16" x14ac:dyDescent="0.25">
      <c r="A681" s="23">
        <f t="shared" si="40"/>
        <v>680</v>
      </c>
      <c r="B681" s="24">
        <v>43147</v>
      </c>
      <c r="C681" s="18" t="str">
        <f t="shared" si="41"/>
        <v>Friday</v>
      </c>
      <c r="D681" s="10" t="str">
        <f t="shared" si="42"/>
        <v>Same</v>
      </c>
      <c r="E681" s="2">
        <v>38.43</v>
      </c>
      <c r="F681" s="2">
        <v>10</v>
      </c>
      <c r="G681" s="1">
        <f t="shared" si="43"/>
        <v>0.26021337496747332</v>
      </c>
      <c r="H681" s="2">
        <v>1.5</v>
      </c>
      <c r="I681" s="26">
        <v>0.78749999999999998</v>
      </c>
      <c r="J681" s="26">
        <v>0.83888888888888891</v>
      </c>
      <c r="K681" s="27">
        <f>Table3[[#This Row],[Delivery Time]]-Table3[[#This Row],[Order Time]]</f>
        <v>5.1388888888888928E-2</v>
      </c>
      <c r="L681" s="43">
        <v>74</v>
      </c>
      <c r="M681" s="25" t="s">
        <v>0</v>
      </c>
      <c r="N681" s="28" t="s">
        <v>24</v>
      </c>
      <c r="O681" s="28" t="s">
        <v>39</v>
      </c>
      <c r="P681" s="25" t="s">
        <v>20</v>
      </c>
    </row>
    <row r="682" spans="1:16" x14ac:dyDescent="0.25">
      <c r="A682" s="23">
        <f t="shared" si="40"/>
        <v>681</v>
      </c>
      <c r="B682" s="24">
        <v>43149</v>
      </c>
      <c r="C682" s="18" t="str">
        <f t="shared" si="41"/>
        <v>Sunday</v>
      </c>
      <c r="D682" s="10" t="str">
        <f t="shared" si="42"/>
        <v>Different</v>
      </c>
      <c r="E682" s="2">
        <v>36.75</v>
      </c>
      <c r="F682" s="2">
        <v>4</v>
      </c>
      <c r="G682" s="1">
        <f t="shared" si="43"/>
        <v>0.10884353741496598</v>
      </c>
      <c r="H682" s="2">
        <v>1.5</v>
      </c>
      <c r="I682" s="26">
        <v>0.69652777777777775</v>
      </c>
      <c r="J682" s="26">
        <v>0.72430555555555554</v>
      </c>
      <c r="K682" s="27">
        <f>Table3[[#This Row],[Delivery Time]]-Table3[[#This Row],[Order Time]]</f>
        <v>2.777777777777779E-2</v>
      </c>
      <c r="L682" s="43">
        <v>40</v>
      </c>
      <c r="M682" s="25" t="s">
        <v>11</v>
      </c>
      <c r="N682" s="28"/>
      <c r="O682" s="28" t="s">
        <v>39</v>
      </c>
      <c r="P682" s="25" t="s">
        <v>20</v>
      </c>
    </row>
    <row r="683" spans="1:16" x14ac:dyDescent="0.25">
      <c r="A683" s="23">
        <f t="shared" si="40"/>
        <v>682</v>
      </c>
      <c r="B683" s="24">
        <v>43149</v>
      </c>
      <c r="C683" s="18" t="str">
        <f t="shared" si="41"/>
        <v>Sunday</v>
      </c>
      <c r="D683" s="10" t="str">
        <f t="shared" si="42"/>
        <v>Same</v>
      </c>
      <c r="E683" s="2">
        <v>20.239999999999998</v>
      </c>
      <c r="F683" s="2">
        <v>5</v>
      </c>
      <c r="G683" s="1">
        <f t="shared" si="43"/>
        <v>0.24703557312252966</v>
      </c>
      <c r="H683" s="2">
        <v>1.5</v>
      </c>
      <c r="I683" s="26">
        <v>0.69930555555555562</v>
      </c>
      <c r="J683" s="26">
        <v>0.73263888888888884</v>
      </c>
      <c r="K683" s="27">
        <f>Table3[[#This Row],[Delivery Time]]-Table3[[#This Row],[Order Time]]</f>
        <v>3.3333333333333215E-2</v>
      </c>
      <c r="L683" s="43">
        <v>48</v>
      </c>
      <c r="M683" s="25" t="s">
        <v>11</v>
      </c>
      <c r="N683" s="28"/>
      <c r="O683" s="28" t="s">
        <v>39</v>
      </c>
      <c r="P683" s="25" t="s">
        <v>20</v>
      </c>
    </row>
    <row r="684" spans="1:16" x14ac:dyDescent="0.25">
      <c r="A684" s="23">
        <f t="shared" si="40"/>
        <v>683</v>
      </c>
      <c r="B684" s="24">
        <v>43149</v>
      </c>
      <c r="C684" s="18" t="str">
        <f t="shared" si="41"/>
        <v>Sunday</v>
      </c>
      <c r="D684" s="10" t="str">
        <f t="shared" si="42"/>
        <v>Same</v>
      </c>
      <c r="E684" s="2">
        <v>41.95</v>
      </c>
      <c r="F684" s="2">
        <v>8.0500000000000007</v>
      </c>
      <c r="G684" s="1">
        <f t="shared" si="43"/>
        <v>0.19189511323003577</v>
      </c>
      <c r="H684" s="2">
        <v>1.5</v>
      </c>
      <c r="I684" s="26">
        <v>0.7090277777777777</v>
      </c>
      <c r="J684" s="26">
        <v>0.73819444444444438</v>
      </c>
      <c r="K684" s="27">
        <f>Table3[[#This Row],[Delivery Time]]-Table3[[#This Row],[Order Time]]</f>
        <v>2.9166666666666674E-2</v>
      </c>
      <c r="L684" s="43">
        <v>42</v>
      </c>
      <c r="M684" s="25" t="s">
        <v>11</v>
      </c>
      <c r="N684" s="28"/>
      <c r="O684" s="28" t="s">
        <v>41</v>
      </c>
      <c r="P684" s="25" t="s">
        <v>20</v>
      </c>
    </row>
    <row r="685" spans="1:16" x14ac:dyDescent="0.25">
      <c r="A685" s="23">
        <f t="shared" si="40"/>
        <v>684</v>
      </c>
      <c r="B685" s="24">
        <v>43149</v>
      </c>
      <c r="C685" s="18" t="str">
        <f t="shared" si="41"/>
        <v>Sunday</v>
      </c>
      <c r="D685" s="10" t="str">
        <f t="shared" si="42"/>
        <v>Same</v>
      </c>
      <c r="E685" s="2">
        <v>60.3</v>
      </c>
      <c r="F685" s="2">
        <v>8</v>
      </c>
      <c r="G685" s="1">
        <f t="shared" si="43"/>
        <v>0.13266998341625208</v>
      </c>
      <c r="H685" s="2">
        <v>5</v>
      </c>
      <c r="I685" s="26">
        <v>0.76111111111111107</v>
      </c>
      <c r="J685" s="26">
        <v>0.7909722222222223</v>
      </c>
      <c r="K685" s="27">
        <f>Table3[[#This Row],[Delivery Time]]-Table3[[#This Row],[Order Time]]</f>
        <v>2.9861111111111227E-2</v>
      </c>
      <c r="L685" s="43">
        <v>43</v>
      </c>
      <c r="M685" s="25" t="s">
        <v>0</v>
      </c>
      <c r="N685" s="28"/>
      <c r="O685" s="28" t="s">
        <v>39</v>
      </c>
      <c r="P685" s="25" t="s">
        <v>20</v>
      </c>
    </row>
    <row r="686" spans="1:16" x14ac:dyDescent="0.25">
      <c r="A686" s="23">
        <f t="shared" si="40"/>
        <v>685</v>
      </c>
      <c r="B686" s="24">
        <v>43149</v>
      </c>
      <c r="C686" s="18" t="str">
        <f t="shared" si="41"/>
        <v>Sunday</v>
      </c>
      <c r="D686" s="10" t="str">
        <f t="shared" si="42"/>
        <v>Same</v>
      </c>
      <c r="E686" s="2">
        <v>31.07</v>
      </c>
      <c r="F686" s="2">
        <v>5</v>
      </c>
      <c r="G686" s="1">
        <f t="shared" si="43"/>
        <v>0.16092693916961701</v>
      </c>
      <c r="H686" s="2">
        <v>1.5</v>
      </c>
      <c r="I686" s="26">
        <v>0.76458333333333339</v>
      </c>
      <c r="J686" s="26">
        <v>0.80069444444444438</v>
      </c>
      <c r="K686" s="27">
        <f>Table3[[#This Row],[Delivery Time]]-Table3[[#This Row],[Order Time]]</f>
        <v>3.6111111111110983E-2</v>
      </c>
      <c r="L686" s="43">
        <v>52</v>
      </c>
      <c r="M686" s="25" t="s">
        <v>0</v>
      </c>
      <c r="N686" s="28"/>
      <c r="O686" s="28" t="s">
        <v>39</v>
      </c>
      <c r="P686" s="25" t="s">
        <v>20</v>
      </c>
    </row>
    <row r="687" spans="1:16" x14ac:dyDescent="0.25">
      <c r="A687" s="23">
        <f t="shared" si="40"/>
        <v>686</v>
      </c>
      <c r="B687" s="24">
        <v>43149</v>
      </c>
      <c r="C687" s="18" t="str">
        <f t="shared" si="41"/>
        <v>Sunday</v>
      </c>
      <c r="D687" s="10" t="str">
        <f t="shared" si="42"/>
        <v>Same</v>
      </c>
      <c r="E687" s="2">
        <v>33.5</v>
      </c>
      <c r="F687" s="2">
        <v>11.5</v>
      </c>
      <c r="G687" s="1">
        <f t="shared" si="43"/>
        <v>0.34328358208955223</v>
      </c>
      <c r="H687" s="2">
        <v>1.5</v>
      </c>
      <c r="I687" s="26">
        <v>0.79236111111111107</v>
      </c>
      <c r="J687" s="26">
        <v>0.82013888888888886</v>
      </c>
      <c r="K687" s="27">
        <f>Table3[[#This Row],[Delivery Time]]-Table3[[#This Row],[Order Time]]</f>
        <v>2.777777777777779E-2</v>
      </c>
      <c r="L687" s="43">
        <v>40</v>
      </c>
      <c r="M687" s="25" t="s">
        <v>11</v>
      </c>
      <c r="N687" s="28"/>
      <c r="O687" s="28" t="s">
        <v>39</v>
      </c>
      <c r="P687" s="25" t="s">
        <v>20</v>
      </c>
    </row>
    <row r="688" spans="1:16" x14ac:dyDescent="0.25">
      <c r="A688" s="23">
        <f t="shared" si="40"/>
        <v>687</v>
      </c>
      <c r="B688" s="24">
        <v>43149</v>
      </c>
      <c r="C688" s="18" t="str">
        <f t="shared" si="41"/>
        <v>Sunday</v>
      </c>
      <c r="D688" s="10" t="str">
        <f t="shared" si="42"/>
        <v>Same</v>
      </c>
      <c r="E688" s="2">
        <v>49.8</v>
      </c>
      <c r="F688" s="2">
        <v>5</v>
      </c>
      <c r="G688" s="1">
        <f t="shared" si="43"/>
        <v>0.10040160642570281</v>
      </c>
      <c r="H688" s="2">
        <v>1.5</v>
      </c>
      <c r="I688" s="26">
        <v>0.82291666666666663</v>
      </c>
      <c r="J688" s="26">
        <v>0.84236111111111101</v>
      </c>
      <c r="K688" s="27">
        <f>Table3[[#This Row],[Delivery Time]]-Table3[[#This Row],[Order Time]]</f>
        <v>1.9444444444444375E-2</v>
      </c>
      <c r="L688" s="43">
        <v>28</v>
      </c>
      <c r="M688" s="25" t="s">
        <v>0</v>
      </c>
      <c r="N688" s="28"/>
      <c r="O688" s="28" t="s">
        <v>39</v>
      </c>
      <c r="P688" s="25" t="s">
        <v>20</v>
      </c>
    </row>
    <row r="689" spans="1:16" x14ac:dyDescent="0.25">
      <c r="A689" s="23">
        <f t="shared" si="40"/>
        <v>688</v>
      </c>
      <c r="B689" s="24">
        <v>43149</v>
      </c>
      <c r="C689" s="18" t="str">
        <f t="shared" si="41"/>
        <v>Sunday</v>
      </c>
      <c r="D689" s="10" t="str">
        <f t="shared" si="42"/>
        <v>Same</v>
      </c>
      <c r="E689" s="2">
        <v>18.399999999999999</v>
      </c>
      <c r="F689" s="2">
        <v>5</v>
      </c>
      <c r="G689" s="1">
        <f t="shared" si="43"/>
        <v>0.27173913043478265</v>
      </c>
      <c r="H689" s="2">
        <v>1.5</v>
      </c>
      <c r="I689" s="26">
        <v>0.84305555555555556</v>
      </c>
      <c r="J689" s="26">
        <v>0.87291666666666667</v>
      </c>
      <c r="K689" s="27">
        <f>Table3[[#This Row],[Delivery Time]]-Table3[[#This Row],[Order Time]]</f>
        <v>2.9861111111111116E-2</v>
      </c>
      <c r="L689" s="43">
        <v>43</v>
      </c>
      <c r="M689" s="25" t="s">
        <v>11</v>
      </c>
      <c r="N689" s="28"/>
      <c r="O689" s="28" t="s">
        <v>39</v>
      </c>
      <c r="P689" s="25" t="s">
        <v>20</v>
      </c>
    </row>
    <row r="690" spans="1:16" x14ac:dyDescent="0.25">
      <c r="A690" s="23">
        <f t="shared" si="40"/>
        <v>689</v>
      </c>
      <c r="B690" s="24">
        <v>43154</v>
      </c>
      <c r="C690" s="18" t="str">
        <f t="shared" si="41"/>
        <v>Friday</v>
      </c>
      <c r="D690" s="10" t="str">
        <f t="shared" si="42"/>
        <v>Different</v>
      </c>
      <c r="E690" s="2">
        <v>39.19</v>
      </c>
      <c r="F690" s="2">
        <v>6</v>
      </c>
      <c r="G690" s="1">
        <f t="shared" si="43"/>
        <v>0.15310028068384793</v>
      </c>
      <c r="H690" s="2">
        <v>5</v>
      </c>
      <c r="I690" s="26">
        <v>0.72916666666666663</v>
      </c>
      <c r="J690" s="26">
        <v>0.72916666666666663</v>
      </c>
      <c r="K690" s="27">
        <f>Table3[[#This Row],[Delivery Time]]-Table3[[#This Row],[Order Time]]</f>
        <v>0</v>
      </c>
      <c r="L690" s="43">
        <v>0</v>
      </c>
      <c r="M690" s="25" t="s">
        <v>0</v>
      </c>
      <c r="N690" s="28"/>
      <c r="O690" s="28" t="s">
        <v>39</v>
      </c>
      <c r="P690" s="25" t="s">
        <v>16</v>
      </c>
    </row>
    <row r="691" spans="1:16" x14ac:dyDescent="0.25">
      <c r="A691" s="23">
        <f t="shared" si="40"/>
        <v>690</v>
      </c>
      <c r="B691" s="24">
        <v>43154</v>
      </c>
      <c r="C691" s="18" t="str">
        <f t="shared" si="41"/>
        <v>Friday</v>
      </c>
      <c r="D691" s="10" t="str">
        <f t="shared" si="42"/>
        <v>Same</v>
      </c>
      <c r="E691" s="2">
        <v>35.4</v>
      </c>
      <c r="F691" s="2">
        <v>6</v>
      </c>
      <c r="G691" s="1">
        <f t="shared" si="43"/>
        <v>0.16949152542372883</v>
      </c>
      <c r="H691" s="2">
        <v>5</v>
      </c>
      <c r="I691" s="26">
        <v>0.7090277777777777</v>
      </c>
      <c r="J691" s="26">
        <v>0.74305555555555547</v>
      </c>
      <c r="K691" s="27">
        <f>Table3[[#This Row],[Delivery Time]]-Table3[[#This Row],[Order Time]]</f>
        <v>3.4027777777777768E-2</v>
      </c>
      <c r="L691" s="43">
        <v>49</v>
      </c>
      <c r="M691" s="25" t="s">
        <v>0</v>
      </c>
      <c r="N691" s="28"/>
      <c r="O691" s="28" t="s">
        <v>39</v>
      </c>
      <c r="P691" s="25" t="s">
        <v>20</v>
      </c>
    </row>
    <row r="692" spans="1:16" x14ac:dyDescent="0.25">
      <c r="A692" s="23">
        <f t="shared" si="40"/>
        <v>691</v>
      </c>
      <c r="B692" s="24">
        <v>43154</v>
      </c>
      <c r="C692" s="18" t="str">
        <f t="shared" si="41"/>
        <v>Friday</v>
      </c>
      <c r="D692" s="10" t="str">
        <f t="shared" si="42"/>
        <v>Same</v>
      </c>
      <c r="E692" s="2">
        <v>61.27</v>
      </c>
      <c r="F692" s="2">
        <v>12</v>
      </c>
      <c r="G692" s="1">
        <f t="shared" si="43"/>
        <v>0.19585441488493552</v>
      </c>
      <c r="H692" s="2">
        <v>5</v>
      </c>
      <c r="I692" s="26">
        <v>0.71319444444444446</v>
      </c>
      <c r="J692" s="26">
        <v>0.75347222222222221</v>
      </c>
      <c r="K692" s="27">
        <f>Table3[[#This Row],[Delivery Time]]-Table3[[#This Row],[Order Time]]</f>
        <v>4.0277777777777746E-2</v>
      </c>
      <c r="L692" s="43">
        <v>58.000000000000007</v>
      </c>
      <c r="M692" s="25" t="s">
        <v>0</v>
      </c>
      <c r="N692" s="28"/>
      <c r="O692" s="28" t="s">
        <v>39</v>
      </c>
      <c r="P692" s="25" t="s">
        <v>20</v>
      </c>
    </row>
    <row r="693" spans="1:16" x14ac:dyDescent="0.25">
      <c r="A693" s="23">
        <f t="shared" si="40"/>
        <v>692</v>
      </c>
      <c r="B693" s="24">
        <v>43154</v>
      </c>
      <c r="C693" s="18" t="str">
        <f t="shared" si="41"/>
        <v>Friday</v>
      </c>
      <c r="D693" s="10" t="str">
        <f t="shared" si="42"/>
        <v>Same</v>
      </c>
      <c r="E693" s="2">
        <v>28.63</v>
      </c>
      <c r="F693" s="2">
        <v>8</v>
      </c>
      <c r="G693" s="1">
        <f t="shared" si="43"/>
        <v>0.27942717429269998</v>
      </c>
      <c r="H693" s="2">
        <v>1.5</v>
      </c>
      <c r="I693" s="26">
        <v>0.78611111111111109</v>
      </c>
      <c r="J693" s="26">
        <v>0.81180555555555556</v>
      </c>
      <c r="K693" s="27">
        <f>Table3[[#This Row],[Delivery Time]]-Table3[[#This Row],[Order Time]]</f>
        <v>2.5694444444444464E-2</v>
      </c>
      <c r="L693" s="43">
        <v>37</v>
      </c>
      <c r="M693" s="25" t="s">
        <v>0</v>
      </c>
      <c r="N693" s="28"/>
      <c r="O693" s="28" t="s">
        <v>39</v>
      </c>
      <c r="P693" s="25" t="s">
        <v>20</v>
      </c>
    </row>
    <row r="694" spans="1:16" x14ac:dyDescent="0.25">
      <c r="A694" s="23">
        <f t="shared" si="40"/>
        <v>693</v>
      </c>
      <c r="B694" s="24">
        <v>43154</v>
      </c>
      <c r="C694" s="18" t="str">
        <f t="shared" si="41"/>
        <v>Friday</v>
      </c>
      <c r="D694" s="10" t="str">
        <f t="shared" si="42"/>
        <v>Same</v>
      </c>
      <c r="E694" s="2">
        <v>23.76</v>
      </c>
      <c r="F694" s="2">
        <v>4</v>
      </c>
      <c r="G694" s="1">
        <f t="shared" si="43"/>
        <v>0.16835016835016833</v>
      </c>
      <c r="H694" s="2">
        <v>1.5</v>
      </c>
      <c r="I694" s="26">
        <v>0.79375000000000007</v>
      </c>
      <c r="J694" s="26">
        <v>0.81805555555555554</v>
      </c>
      <c r="K694" s="27">
        <f>Table3[[#This Row],[Delivery Time]]-Table3[[#This Row],[Order Time]]</f>
        <v>2.4305555555555469E-2</v>
      </c>
      <c r="L694" s="43">
        <v>35</v>
      </c>
      <c r="M694" s="25" t="s">
        <v>0</v>
      </c>
      <c r="N694" s="28"/>
      <c r="O694" s="28" t="s">
        <v>39</v>
      </c>
      <c r="P694" s="25" t="s">
        <v>20</v>
      </c>
    </row>
    <row r="695" spans="1:16" x14ac:dyDescent="0.25">
      <c r="A695" s="23">
        <f t="shared" si="40"/>
        <v>694</v>
      </c>
      <c r="B695" s="24">
        <v>43154</v>
      </c>
      <c r="C695" s="18" t="str">
        <f t="shared" si="41"/>
        <v>Friday</v>
      </c>
      <c r="D695" s="10" t="str">
        <f t="shared" si="42"/>
        <v>Same</v>
      </c>
      <c r="E695" s="2">
        <v>57.21</v>
      </c>
      <c r="F695" s="2">
        <v>10</v>
      </c>
      <c r="G695" s="1">
        <f t="shared" si="43"/>
        <v>0.17479461632581716</v>
      </c>
      <c r="H695" s="2">
        <v>1.5</v>
      </c>
      <c r="I695" s="26">
        <v>0.78819444444444453</v>
      </c>
      <c r="J695" s="26">
        <v>0.82152777777777775</v>
      </c>
      <c r="K695" s="27">
        <f>Table3[[#This Row],[Delivery Time]]-Table3[[#This Row],[Order Time]]</f>
        <v>3.3333333333333215E-2</v>
      </c>
      <c r="L695" s="43">
        <v>48</v>
      </c>
      <c r="M695" s="25" t="s">
        <v>0</v>
      </c>
      <c r="N695" s="28"/>
      <c r="O695" s="28" t="s">
        <v>39</v>
      </c>
      <c r="P695" s="25" t="s">
        <v>20</v>
      </c>
    </row>
    <row r="696" spans="1:16" x14ac:dyDescent="0.25">
      <c r="A696" s="23">
        <f t="shared" si="40"/>
        <v>695</v>
      </c>
      <c r="B696" s="24">
        <v>43154</v>
      </c>
      <c r="C696" s="18" t="str">
        <f t="shared" si="41"/>
        <v>Friday</v>
      </c>
      <c r="D696" s="10" t="str">
        <f t="shared" si="42"/>
        <v>Same</v>
      </c>
      <c r="E696" s="2">
        <v>33.18</v>
      </c>
      <c r="F696" s="2">
        <v>5</v>
      </c>
      <c r="G696" s="1">
        <f t="shared" si="43"/>
        <v>0.15069318866787221</v>
      </c>
      <c r="H696" s="2">
        <v>5</v>
      </c>
      <c r="I696" s="26">
        <v>0.78680555555555554</v>
      </c>
      <c r="J696" s="26">
        <v>0.83124999999999993</v>
      </c>
      <c r="K696" s="27">
        <f>Table3[[#This Row],[Delivery Time]]-Table3[[#This Row],[Order Time]]</f>
        <v>4.4444444444444398E-2</v>
      </c>
      <c r="L696" s="43">
        <v>64</v>
      </c>
      <c r="M696" s="25" t="s">
        <v>0</v>
      </c>
      <c r="N696" s="28"/>
      <c r="O696" s="28" t="s">
        <v>39</v>
      </c>
      <c r="P696" s="25" t="s">
        <v>20</v>
      </c>
    </row>
    <row r="697" spans="1:16" x14ac:dyDescent="0.25">
      <c r="A697" s="23">
        <f t="shared" si="40"/>
        <v>696</v>
      </c>
      <c r="B697" s="24">
        <v>43154</v>
      </c>
      <c r="C697" s="18" t="str">
        <f t="shared" si="41"/>
        <v>Friday</v>
      </c>
      <c r="D697" s="10" t="str">
        <f t="shared" si="42"/>
        <v>Same</v>
      </c>
      <c r="E697" s="2">
        <v>13.53</v>
      </c>
      <c r="F697" s="2">
        <v>5</v>
      </c>
      <c r="G697" s="1">
        <f t="shared" si="43"/>
        <v>0.36954915003695493</v>
      </c>
      <c r="H697" s="2">
        <v>1.5</v>
      </c>
      <c r="I697" s="26">
        <v>0.83263888888888893</v>
      </c>
      <c r="J697" s="26">
        <v>0.8569444444444444</v>
      </c>
      <c r="K697" s="27">
        <f>Table3[[#This Row],[Delivery Time]]-Table3[[#This Row],[Order Time]]</f>
        <v>2.4305555555555469E-2</v>
      </c>
      <c r="L697" s="43">
        <v>35</v>
      </c>
      <c r="M697" s="25" t="s">
        <v>0</v>
      </c>
      <c r="N697" s="28"/>
      <c r="O697" s="28" t="s">
        <v>41</v>
      </c>
      <c r="P697" s="25" t="s">
        <v>20</v>
      </c>
    </row>
    <row r="698" spans="1:16" x14ac:dyDescent="0.25">
      <c r="A698" s="23">
        <f t="shared" si="40"/>
        <v>697</v>
      </c>
      <c r="B698" s="24">
        <v>43154</v>
      </c>
      <c r="C698" s="18" t="str">
        <f t="shared" si="41"/>
        <v>Friday</v>
      </c>
      <c r="D698" s="10" t="str">
        <f t="shared" si="42"/>
        <v>Same</v>
      </c>
      <c r="E698" s="2">
        <v>54.61</v>
      </c>
      <c r="F698" s="2">
        <v>10</v>
      </c>
      <c r="G698" s="1">
        <f t="shared" si="43"/>
        <v>0.18311664530305805</v>
      </c>
      <c r="H698" s="2">
        <v>1.5</v>
      </c>
      <c r="I698" s="26">
        <v>0.8340277777777777</v>
      </c>
      <c r="J698" s="26">
        <v>0.86875000000000002</v>
      </c>
      <c r="K698" s="27">
        <f>Table3[[#This Row],[Delivery Time]]-Table3[[#This Row],[Order Time]]</f>
        <v>3.4722222222222321E-2</v>
      </c>
      <c r="L698" s="43">
        <v>50</v>
      </c>
      <c r="M698" s="25" t="s">
        <v>0</v>
      </c>
      <c r="N698" s="28"/>
      <c r="O698" s="28" t="s">
        <v>39</v>
      </c>
      <c r="P698" s="25" t="s">
        <v>20</v>
      </c>
    </row>
    <row r="699" spans="1:16" x14ac:dyDescent="0.25">
      <c r="A699" s="23">
        <f t="shared" si="40"/>
        <v>698</v>
      </c>
      <c r="B699" s="24">
        <v>43155</v>
      </c>
      <c r="C699" s="18" t="str">
        <f t="shared" si="41"/>
        <v>Saturday</v>
      </c>
      <c r="D699" s="10" t="str">
        <f t="shared" si="42"/>
        <v>Different</v>
      </c>
      <c r="E699" s="2">
        <v>51.31</v>
      </c>
      <c r="F699" s="2">
        <v>10</v>
      </c>
      <c r="G699" s="1">
        <f t="shared" si="43"/>
        <v>0.19489378288832584</v>
      </c>
      <c r="H699" s="2">
        <v>5</v>
      </c>
      <c r="I699" s="26">
        <v>0.71319444444444446</v>
      </c>
      <c r="J699" s="26">
        <v>0.73611111111111116</v>
      </c>
      <c r="K699" s="27">
        <f>Table3[[#This Row],[Delivery Time]]-Table3[[#This Row],[Order Time]]</f>
        <v>2.2916666666666696E-2</v>
      </c>
      <c r="L699" s="43">
        <v>33</v>
      </c>
      <c r="M699" s="25" t="s">
        <v>1</v>
      </c>
      <c r="N699" s="28"/>
      <c r="O699" s="28" t="s">
        <v>39</v>
      </c>
      <c r="P699" s="25" t="s">
        <v>20</v>
      </c>
    </row>
    <row r="700" spans="1:16" x14ac:dyDescent="0.25">
      <c r="A700" s="23">
        <f t="shared" si="40"/>
        <v>699</v>
      </c>
      <c r="B700" s="24">
        <v>43155</v>
      </c>
      <c r="C700" s="18" t="str">
        <f t="shared" si="41"/>
        <v>Saturday</v>
      </c>
      <c r="D700" s="10" t="str">
        <f t="shared" si="42"/>
        <v>Same</v>
      </c>
      <c r="E700" s="2">
        <v>24.03</v>
      </c>
      <c r="F700" s="2">
        <v>4</v>
      </c>
      <c r="G700" s="1">
        <f t="shared" si="43"/>
        <v>0.16645859342488556</v>
      </c>
      <c r="H700" s="2">
        <v>1.5</v>
      </c>
      <c r="I700" s="26">
        <v>0.75</v>
      </c>
      <c r="J700" s="26">
        <v>0.77222222222222225</v>
      </c>
      <c r="K700" s="27">
        <f>Table3[[#This Row],[Delivery Time]]-Table3[[#This Row],[Order Time]]</f>
        <v>2.2222222222222254E-2</v>
      </c>
      <c r="L700" s="43">
        <v>32</v>
      </c>
      <c r="M700" s="25" t="s">
        <v>0</v>
      </c>
      <c r="N700" s="28" t="s">
        <v>25</v>
      </c>
      <c r="O700" s="28" t="s">
        <v>39</v>
      </c>
      <c r="P700" s="25" t="s">
        <v>20</v>
      </c>
    </row>
    <row r="701" spans="1:16" x14ac:dyDescent="0.25">
      <c r="A701" s="23">
        <f t="shared" si="40"/>
        <v>700</v>
      </c>
      <c r="B701" s="24">
        <v>43155</v>
      </c>
      <c r="C701" s="18" t="str">
        <f t="shared" si="41"/>
        <v>Saturday</v>
      </c>
      <c r="D701" s="10" t="str">
        <f t="shared" si="42"/>
        <v>Same</v>
      </c>
      <c r="E701" s="2">
        <v>42.92</v>
      </c>
      <c r="F701" s="2">
        <v>8</v>
      </c>
      <c r="G701" s="1">
        <f t="shared" si="43"/>
        <v>0.1863932898415657</v>
      </c>
      <c r="H701" s="2">
        <v>1.5</v>
      </c>
      <c r="I701" s="26">
        <v>0.7402777777777777</v>
      </c>
      <c r="J701" s="26">
        <v>0.77916666666666667</v>
      </c>
      <c r="K701" s="27">
        <f>Table3[[#This Row],[Delivery Time]]-Table3[[#This Row],[Order Time]]</f>
        <v>3.8888888888888973E-2</v>
      </c>
      <c r="L701" s="43">
        <v>56</v>
      </c>
      <c r="M701" s="25" t="s">
        <v>0</v>
      </c>
      <c r="N701" s="28"/>
      <c r="O701" s="28" t="s">
        <v>39</v>
      </c>
      <c r="P701" s="25" t="s">
        <v>20</v>
      </c>
    </row>
    <row r="702" spans="1:16" x14ac:dyDescent="0.25">
      <c r="A702" s="23">
        <f t="shared" si="40"/>
        <v>701</v>
      </c>
      <c r="B702" s="24">
        <v>43155</v>
      </c>
      <c r="C702" s="18" t="str">
        <f t="shared" si="41"/>
        <v>Saturday</v>
      </c>
      <c r="D702" s="10" t="str">
        <f t="shared" si="42"/>
        <v>Same</v>
      </c>
      <c r="E702" s="2">
        <v>47.03</v>
      </c>
      <c r="F702" s="2">
        <v>5</v>
      </c>
      <c r="G702" s="1">
        <f t="shared" si="43"/>
        <v>0.10631511800978098</v>
      </c>
      <c r="H702" s="2">
        <v>1.5</v>
      </c>
      <c r="I702" s="26">
        <v>0.74861111111111101</v>
      </c>
      <c r="J702" s="26">
        <v>0.78819444444444453</v>
      </c>
      <c r="K702" s="27">
        <f>Table3[[#This Row],[Delivery Time]]-Table3[[#This Row],[Order Time]]</f>
        <v>3.9583333333333526E-2</v>
      </c>
      <c r="L702" s="43">
        <v>57</v>
      </c>
      <c r="M702" s="25" t="s">
        <v>0</v>
      </c>
      <c r="N702" s="28"/>
      <c r="O702" s="28" t="s">
        <v>39</v>
      </c>
      <c r="P702" s="25" t="s">
        <v>20</v>
      </c>
    </row>
    <row r="703" spans="1:16" x14ac:dyDescent="0.25">
      <c r="A703" s="23">
        <f t="shared" si="40"/>
        <v>702</v>
      </c>
      <c r="B703" s="24">
        <v>43155</v>
      </c>
      <c r="C703" s="18" t="str">
        <f t="shared" si="41"/>
        <v>Saturday</v>
      </c>
      <c r="D703" s="10" t="str">
        <f t="shared" si="42"/>
        <v>Same</v>
      </c>
      <c r="E703" s="2">
        <v>63.27</v>
      </c>
      <c r="F703" s="2">
        <v>10</v>
      </c>
      <c r="G703" s="1">
        <f t="shared" si="43"/>
        <v>0.158052789631737</v>
      </c>
      <c r="H703" s="2">
        <v>5</v>
      </c>
      <c r="I703" s="26">
        <v>0.75</v>
      </c>
      <c r="J703" s="26">
        <v>0.79652777777777783</v>
      </c>
      <c r="K703" s="27">
        <f>Table3[[#This Row],[Delivery Time]]-Table3[[#This Row],[Order Time]]</f>
        <v>4.6527777777777835E-2</v>
      </c>
      <c r="L703" s="43">
        <v>67</v>
      </c>
      <c r="M703" s="25" t="s">
        <v>0</v>
      </c>
      <c r="N703" s="28"/>
      <c r="O703" s="28" t="s">
        <v>39</v>
      </c>
      <c r="P703" s="25" t="s">
        <v>20</v>
      </c>
    </row>
    <row r="704" spans="1:16" x14ac:dyDescent="0.25">
      <c r="A704" s="23">
        <f t="shared" si="40"/>
        <v>703</v>
      </c>
      <c r="B704" s="24">
        <v>43162</v>
      </c>
      <c r="C704" s="18" t="str">
        <f t="shared" si="41"/>
        <v>Saturday</v>
      </c>
      <c r="D704" s="10" t="str">
        <f t="shared" si="42"/>
        <v>Different</v>
      </c>
      <c r="E704" s="2">
        <v>19.21</v>
      </c>
      <c r="F704" s="2">
        <v>4</v>
      </c>
      <c r="G704" s="1">
        <f t="shared" si="43"/>
        <v>0.20822488287350338</v>
      </c>
      <c r="H704" s="2">
        <v>1.5</v>
      </c>
      <c r="I704" s="26">
        <v>0.73819444444444438</v>
      </c>
      <c r="J704" s="26">
        <v>0.74930555555555556</v>
      </c>
      <c r="K704" s="27">
        <f>Table3[[#This Row],[Delivery Time]]-Table3[[#This Row],[Order Time]]</f>
        <v>1.1111111111111183E-2</v>
      </c>
      <c r="L704" s="43">
        <v>16</v>
      </c>
      <c r="M704" s="25" t="s">
        <v>0</v>
      </c>
      <c r="N704" s="28"/>
      <c r="O704" s="28" t="s">
        <v>42</v>
      </c>
      <c r="P704" s="25" t="s">
        <v>20</v>
      </c>
    </row>
    <row r="705" spans="1:16" x14ac:dyDescent="0.25">
      <c r="A705" s="23">
        <f t="shared" si="40"/>
        <v>704</v>
      </c>
      <c r="B705" s="24">
        <v>43162</v>
      </c>
      <c r="C705" s="18" t="str">
        <f t="shared" si="41"/>
        <v>Saturday</v>
      </c>
      <c r="D705" s="10" t="str">
        <f t="shared" si="42"/>
        <v>Same</v>
      </c>
      <c r="E705" s="2">
        <v>39.729999999999997</v>
      </c>
      <c r="F705" s="2">
        <v>3</v>
      </c>
      <c r="G705" s="1">
        <f t="shared" si="43"/>
        <v>7.5509690410269323E-2</v>
      </c>
      <c r="H705" s="2">
        <v>1.5</v>
      </c>
      <c r="I705" s="26">
        <v>0.76180555555555562</v>
      </c>
      <c r="J705" s="26">
        <v>0.78263888888888899</v>
      </c>
      <c r="K705" s="27">
        <f>Table3[[#This Row],[Delivery Time]]-Table3[[#This Row],[Order Time]]</f>
        <v>2.083333333333337E-2</v>
      </c>
      <c r="L705" s="43">
        <v>30</v>
      </c>
      <c r="M705" s="25" t="s">
        <v>11</v>
      </c>
      <c r="N705" s="28"/>
      <c r="O705" s="28" t="s">
        <v>39</v>
      </c>
      <c r="P705" s="25" t="s">
        <v>20</v>
      </c>
    </row>
    <row r="706" spans="1:16" x14ac:dyDescent="0.25">
      <c r="A706" s="23">
        <f t="shared" si="40"/>
        <v>705</v>
      </c>
      <c r="B706" s="24">
        <v>43162</v>
      </c>
      <c r="C706" s="18" t="str">
        <f t="shared" si="41"/>
        <v>Saturday</v>
      </c>
      <c r="D706" s="10" t="str">
        <f t="shared" si="42"/>
        <v>Same</v>
      </c>
      <c r="E706" s="2">
        <v>243.02</v>
      </c>
      <c r="F706" s="2">
        <v>15</v>
      </c>
      <c r="G706" s="1">
        <f t="shared" si="43"/>
        <v>6.1723314953501765E-2</v>
      </c>
      <c r="H706" s="2">
        <v>1.5</v>
      </c>
      <c r="I706" s="26">
        <v>0.79166666666666663</v>
      </c>
      <c r="J706" s="26">
        <v>0.79166666666666663</v>
      </c>
      <c r="K706" s="27">
        <f>Table3[[#This Row],[Delivery Time]]-Table3[[#This Row],[Order Time]]</f>
        <v>0</v>
      </c>
      <c r="L706" s="43">
        <v>0</v>
      </c>
      <c r="M706" s="25" t="s">
        <v>11</v>
      </c>
      <c r="N706" s="28"/>
      <c r="O706" s="28" t="s">
        <v>40</v>
      </c>
      <c r="P706" s="25" t="s">
        <v>16</v>
      </c>
    </row>
    <row r="707" spans="1:16" x14ac:dyDescent="0.25">
      <c r="A707" s="23">
        <f t="shared" si="40"/>
        <v>706</v>
      </c>
      <c r="B707" s="24">
        <v>43162</v>
      </c>
      <c r="C707" s="18" t="str">
        <f t="shared" si="41"/>
        <v>Saturday</v>
      </c>
      <c r="D707" s="10" t="str">
        <f t="shared" si="42"/>
        <v>Same</v>
      </c>
      <c r="E707" s="2">
        <v>56.58</v>
      </c>
      <c r="F707" s="2">
        <v>5</v>
      </c>
      <c r="G707" s="1">
        <f t="shared" si="43"/>
        <v>8.8370448921880521E-2</v>
      </c>
      <c r="H707" s="2">
        <v>1.5</v>
      </c>
      <c r="I707" s="26">
        <v>0.77847222222222223</v>
      </c>
      <c r="J707" s="26">
        <v>0.80902777777777779</v>
      </c>
      <c r="K707" s="27">
        <f>Table3[[#This Row],[Delivery Time]]-Table3[[#This Row],[Order Time]]</f>
        <v>3.0555555555555558E-2</v>
      </c>
      <c r="L707" s="43">
        <v>44</v>
      </c>
      <c r="M707" s="25" t="s">
        <v>12</v>
      </c>
      <c r="N707" s="28"/>
      <c r="O707" s="28" t="s">
        <v>39</v>
      </c>
      <c r="P707" s="25" t="s">
        <v>20</v>
      </c>
    </row>
    <row r="708" spans="1:16" x14ac:dyDescent="0.25">
      <c r="A708" s="23">
        <f t="shared" si="40"/>
        <v>707</v>
      </c>
      <c r="B708" s="24">
        <v>43162</v>
      </c>
      <c r="C708" s="18" t="str">
        <f t="shared" si="41"/>
        <v>Saturday</v>
      </c>
      <c r="D708" s="10" t="str">
        <f t="shared" si="42"/>
        <v>Same</v>
      </c>
      <c r="E708" s="2">
        <v>29.82</v>
      </c>
      <c r="F708" s="2">
        <v>6</v>
      </c>
      <c r="G708" s="1">
        <f t="shared" si="43"/>
        <v>0.20120724346076457</v>
      </c>
      <c r="H708" s="2">
        <v>5</v>
      </c>
      <c r="I708" s="26">
        <v>0.79027777777777775</v>
      </c>
      <c r="J708" s="26">
        <v>0.81944444444444453</v>
      </c>
      <c r="K708" s="27">
        <f>Table3[[#This Row],[Delivery Time]]-Table3[[#This Row],[Order Time]]</f>
        <v>2.9166666666666785E-2</v>
      </c>
      <c r="L708" s="43">
        <v>42</v>
      </c>
      <c r="M708" s="25" t="s">
        <v>0</v>
      </c>
      <c r="N708" s="28"/>
      <c r="O708" s="28" t="s">
        <v>39</v>
      </c>
      <c r="P708" s="25" t="s">
        <v>20</v>
      </c>
    </row>
    <row r="709" spans="1:16" x14ac:dyDescent="0.25">
      <c r="A709" s="23">
        <f t="shared" si="40"/>
        <v>708</v>
      </c>
      <c r="B709" s="24">
        <v>43162</v>
      </c>
      <c r="C709" s="18" t="str">
        <f t="shared" si="41"/>
        <v>Saturday</v>
      </c>
      <c r="D709" s="10" t="str">
        <f t="shared" si="42"/>
        <v>Same</v>
      </c>
      <c r="E709" s="2">
        <v>38.1</v>
      </c>
      <c r="F709" s="2">
        <v>10</v>
      </c>
      <c r="G709" s="1">
        <f t="shared" si="43"/>
        <v>0.26246719160104987</v>
      </c>
      <c r="H709" s="2">
        <v>5</v>
      </c>
      <c r="I709" s="26">
        <v>0.83333333333333337</v>
      </c>
      <c r="J709" s="26">
        <v>0.85833333333333339</v>
      </c>
      <c r="K709" s="27">
        <f>Table3[[#This Row],[Delivery Time]]-Table3[[#This Row],[Order Time]]</f>
        <v>2.5000000000000022E-2</v>
      </c>
      <c r="L709" s="43">
        <v>36</v>
      </c>
      <c r="M709" s="25" t="s">
        <v>0</v>
      </c>
      <c r="N709" s="28"/>
      <c r="O709" s="28" t="s">
        <v>39</v>
      </c>
      <c r="P709" s="25" t="s">
        <v>20</v>
      </c>
    </row>
    <row r="710" spans="1:16" x14ac:dyDescent="0.25">
      <c r="A710" s="23">
        <f t="shared" ref="A710:A773" si="44">ROW(A709)</f>
        <v>709</v>
      </c>
      <c r="B710" s="24">
        <v>43168</v>
      </c>
      <c r="C710" s="18" t="str">
        <f t="shared" ref="C710:C773" si="45">TEXT(B710,"dddd")</f>
        <v>Friday</v>
      </c>
      <c r="D710" s="10" t="str">
        <f t="shared" ref="D710:D773" si="46">IF(B709=B710, "Same", "Different")</f>
        <v>Different</v>
      </c>
      <c r="E710" s="2">
        <v>47.63</v>
      </c>
      <c r="F710" s="2">
        <v>12</v>
      </c>
      <c r="G710" s="1">
        <f t="shared" ref="G710:G773" si="47">F710/E710</f>
        <v>0.25194205332773462</v>
      </c>
      <c r="H710" s="2">
        <v>1.5</v>
      </c>
      <c r="I710" s="26">
        <v>0.71875</v>
      </c>
      <c r="J710" s="26">
        <v>0.73958333333333337</v>
      </c>
      <c r="K710" s="27">
        <f>Table3[[#This Row],[Delivery Time]]-Table3[[#This Row],[Order Time]]</f>
        <v>2.083333333333337E-2</v>
      </c>
      <c r="L710" s="43">
        <v>30</v>
      </c>
      <c r="M710" s="25" t="s">
        <v>11</v>
      </c>
      <c r="N710" s="28"/>
      <c r="O710" s="28" t="s">
        <v>39</v>
      </c>
      <c r="P710" s="25" t="s">
        <v>20</v>
      </c>
    </row>
    <row r="711" spans="1:16" x14ac:dyDescent="0.25">
      <c r="A711" s="23">
        <f t="shared" si="44"/>
        <v>710</v>
      </c>
      <c r="B711" s="24">
        <v>43168</v>
      </c>
      <c r="C711" s="18" t="str">
        <f t="shared" si="45"/>
        <v>Friday</v>
      </c>
      <c r="D711" s="10" t="str">
        <f t="shared" si="46"/>
        <v>Same</v>
      </c>
      <c r="E711" s="2">
        <v>25.44</v>
      </c>
      <c r="F711" s="2">
        <v>4</v>
      </c>
      <c r="G711" s="1">
        <f t="shared" si="47"/>
        <v>0.15723270440251572</v>
      </c>
      <c r="H711" s="2">
        <v>1.5</v>
      </c>
      <c r="I711" s="26">
        <v>0.77083333333333337</v>
      </c>
      <c r="J711" s="26">
        <v>0.77083333333333337</v>
      </c>
      <c r="K711" s="27">
        <f>Table3[[#This Row],[Delivery Time]]-Table3[[#This Row],[Order Time]]</f>
        <v>0</v>
      </c>
      <c r="L711" s="43">
        <v>0</v>
      </c>
      <c r="M711" s="25" t="s">
        <v>0</v>
      </c>
      <c r="N711" s="28"/>
      <c r="O711" s="28" t="s">
        <v>39</v>
      </c>
      <c r="P711" s="25" t="s">
        <v>16</v>
      </c>
    </row>
    <row r="712" spans="1:16" x14ac:dyDescent="0.25">
      <c r="A712" s="23">
        <f t="shared" si="44"/>
        <v>711</v>
      </c>
      <c r="B712" s="24">
        <v>43168</v>
      </c>
      <c r="C712" s="18" t="str">
        <f t="shared" si="45"/>
        <v>Friday</v>
      </c>
      <c r="D712" s="10" t="str">
        <f t="shared" si="46"/>
        <v>Same</v>
      </c>
      <c r="E712" s="2">
        <v>23.76</v>
      </c>
      <c r="F712" s="2">
        <v>3</v>
      </c>
      <c r="G712" s="1">
        <f t="shared" si="47"/>
        <v>0.12626262626262624</v>
      </c>
      <c r="H712" s="2">
        <v>1.5</v>
      </c>
      <c r="I712" s="26">
        <v>0.75138888888888899</v>
      </c>
      <c r="J712" s="26">
        <v>0.77708333333333324</v>
      </c>
      <c r="K712" s="27">
        <f>Table3[[#This Row],[Delivery Time]]-Table3[[#This Row],[Order Time]]</f>
        <v>2.5694444444444242E-2</v>
      </c>
      <c r="L712" s="43">
        <v>37</v>
      </c>
      <c r="M712" s="25" t="s">
        <v>0</v>
      </c>
      <c r="N712" s="28"/>
      <c r="O712" s="28" t="s">
        <v>39</v>
      </c>
      <c r="P712" s="25" t="s">
        <v>20</v>
      </c>
    </row>
    <row r="713" spans="1:16" x14ac:dyDescent="0.25">
      <c r="A713" s="23">
        <f t="shared" si="44"/>
        <v>712</v>
      </c>
      <c r="B713" s="24">
        <v>43168</v>
      </c>
      <c r="C713" s="18" t="str">
        <f t="shared" si="45"/>
        <v>Friday</v>
      </c>
      <c r="D713" s="10" t="str">
        <f t="shared" si="46"/>
        <v>Same</v>
      </c>
      <c r="E713" s="2">
        <v>16.13</v>
      </c>
      <c r="F713" s="2">
        <v>3</v>
      </c>
      <c r="G713" s="1">
        <f t="shared" si="47"/>
        <v>0.18598884066955984</v>
      </c>
      <c r="H713" s="2">
        <v>1.5</v>
      </c>
      <c r="I713" s="26">
        <v>0.75277777777777777</v>
      </c>
      <c r="J713" s="26">
        <v>0.78194444444444444</v>
      </c>
      <c r="K713" s="27">
        <f>Table3[[#This Row],[Delivery Time]]-Table3[[#This Row],[Order Time]]</f>
        <v>2.9166666666666674E-2</v>
      </c>
      <c r="L713" s="43">
        <v>42</v>
      </c>
      <c r="M713" s="25" t="s">
        <v>0</v>
      </c>
      <c r="N713" s="28"/>
      <c r="O713" s="28" t="s">
        <v>39</v>
      </c>
      <c r="P713" s="25" t="s">
        <v>20</v>
      </c>
    </row>
    <row r="714" spans="1:16" x14ac:dyDescent="0.25">
      <c r="A714" s="23">
        <f t="shared" si="44"/>
        <v>713</v>
      </c>
      <c r="B714" s="24">
        <v>43168</v>
      </c>
      <c r="C714" s="18" t="str">
        <f t="shared" si="45"/>
        <v>Friday</v>
      </c>
      <c r="D714" s="10" t="str">
        <f t="shared" si="46"/>
        <v>Same</v>
      </c>
      <c r="E714" s="2">
        <v>31.39</v>
      </c>
      <c r="F714" s="2">
        <v>4</v>
      </c>
      <c r="G714" s="1">
        <f t="shared" si="47"/>
        <v>0.12742911755336095</v>
      </c>
      <c r="H714" s="2">
        <v>5</v>
      </c>
      <c r="I714" s="26">
        <v>0.75069444444444444</v>
      </c>
      <c r="J714" s="26">
        <v>0.79027777777777775</v>
      </c>
      <c r="K714" s="27">
        <f>Table3[[#This Row],[Delivery Time]]-Table3[[#This Row],[Order Time]]</f>
        <v>3.9583333333333304E-2</v>
      </c>
      <c r="L714" s="43">
        <v>57</v>
      </c>
      <c r="M714" s="25" t="s">
        <v>0</v>
      </c>
      <c r="N714" s="28"/>
      <c r="O714" s="28" t="s">
        <v>39</v>
      </c>
      <c r="P714" s="25" t="s">
        <v>20</v>
      </c>
    </row>
    <row r="715" spans="1:16" x14ac:dyDescent="0.25">
      <c r="A715" s="23">
        <f t="shared" si="44"/>
        <v>714</v>
      </c>
      <c r="B715" s="24">
        <v>43168</v>
      </c>
      <c r="C715" s="18" t="str">
        <f t="shared" si="45"/>
        <v>Friday</v>
      </c>
      <c r="D715" s="10" t="str">
        <f t="shared" si="46"/>
        <v>Same</v>
      </c>
      <c r="E715" s="2">
        <v>35.4</v>
      </c>
      <c r="F715" s="2">
        <v>4</v>
      </c>
      <c r="G715" s="1">
        <f t="shared" si="47"/>
        <v>0.11299435028248588</v>
      </c>
      <c r="H715" s="2">
        <v>1.5</v>
      </c>
      <c r="I715" s="26">
        <v>0.78888888888888886</v>
      </c>
      <c r="J715" s="26">
        <v>0.81666666666666676</v>
      </c>
      <c r="K715" s="27">
        <f>Table3[[#This Row],[Delivery Time]]-Table3[[#This Row],[Order Time]]</f>
        <v>2.7777777777777901E-2</v>
      </c>
      <c r="L715" s="43">
        <v>40</v>
      </c>
      <c r="M715" s="25" t="s">
        <v>11</v>
      </c>
      <c r="N715" s="28"/>
      <c r="O715" s="28" t="s">
        <v>39</v>
      </c>
      <c r="P715" s="25" t="s">
        <v>20</v>
      </c>
    </row>
    <row r="716" spans="1:16" x14ac:dyDescent="0.25">
      <c r="A716" s="23">
        <f t="shared" si="44"/>
        <v>715</v>
      </c>
      <c r="B716" s="24">
        <v>43168</v>
      </c>
      <c r="C716" s="18" t="str">
        <f t="shared" si="45"/>
        <v>Friday</v>
      </c>
      <c r="D716" s="10" t="str">
        <f t="shared" si="46"/>
        <v>Same</v>
      </c>
      <c r="E716" s="2">
        <v>31.12</v>
      </c>
      <c r="F716" s="2">
        <v>5</v>
      </c>
      <c r="G716" s="1">
        <f t="shared" si="47"/>
        <v>0.16066838046272494</v>
      </c>
      <c r="H716" s="2">
        <v>1.5</v>
      </c>
      <c r="I716" s="26">
        <v>0.80069444444444438</v>
      </c>
      <c r="J716" s="26">
        <v>0.82152777777777775</v>
      </c>
      <c r="K716" s="27">
        <f>Table3[[#This Row],[Delivery Time]]-Table3[[#This Row],[Order Time]]</f>
        <v>2.083333333333337E-2</v>
      </c>
      <c r="L716" s="43">
        <v>30</v>
      </c>
      <c r="M716" s="25" t="s">
        <v>11</v>
      </c>
      <c r="N716" s="28"/>
      <c r="O716" s="28" t="s">
        <v>39</v>
      </c>
      <c r="P716" s="25" t="s">
        <v>20</v>
      </c>
    </row>
    <row r="717" spans="1:16" x14ac:dyDescent="0.25">
      <c r="A717" s="23">
        <f t="shared" si="44"/>
        <v>716</v>
      </c>
      <c r="B717" s="24">
        <v>43169</v>
      </c>
      <c r="C717" s="18" t="str">
        <f t="shared" si="45"/>
        <v>Saturday</v>
      </c>
      <c r="D717" s="10" t="str">
        <f t="shared" si="46"/>
        <v>Different</v>
      </c>
      <c r="E717" s="2">
        <v>41.16</v>
      </c>
      <c r="F717" s="2">
        <v>3.84</v>
      </c>
      <c r="G717" s="1">
        <f t="shared" si="47"/>
        <v>9.3294460641399415E-2</v>
      </c>
      <c r="H717" s="2">
        <v>1.5</v>
      </c>
      <c r="I717" s="26">
        <v>0.72222222222222221</v>
      </c>
      <c r="J717" s="26">
        <v>0.7416666666666667</v>
      </c>
      <c r="K717" s="27">
        <f>Table3[[#This Row],[Delivery Time]]-Table3[[#This Row],[Order Time]]</f>
        <v>1.9444444444444486E-2</v>
      </c>
      <c r="L717" s="43">
        <v>28</v>
      </c>
      <c r="M717" s="25" t="s">
        <v>11</v>
      </c>
      <c r="N717" s="28"/>
      <c r="O717" s="28" t="s">
        <v>42</v>
      </c>
      <c r="P717" s="25" t="s">
        <v>20</v>
      </c>
    </row>
    <row r="718" spans="1:16" x14ac:dyDescent="0.25">
      <c r="A718" s="23">
        <f t="shared" si="44"/>
        <v>717</v>
      </c>
      <c r="B718" s="24">
        <v>43169</v>
      </c>
      <c r="C718" s="18" t="str">
        <f t="shared" si="45"/>
        <v>Saturday</v>
      </c>
      <c r="D718" s="10" t="str">
        <f t="shared" si="46"/>
        <v>Same</v>
      </c>
      <c r="E718" s="2">
        <v>17</v>
      </c>
      <c r="F718" s="2">
        <v>2</v>
      </c>
      <c r="G718" s="1">
        <f t="shared" si="47"/>
        <v>0.11764705882352941</v>
      </c>
      <c r="H718" s="2">
        <v>1.5</v>
      </c>
      <c r="I718" s="26">
        <v>0.71805555555555556</v>
      </c>
      <c r="J718" s="26">
        <v>0.75138888888888899</v>
      </c>
      <c r="K718" s="27">
        <f>Table3[[#This Row],[Delivery Time]]-Table3[[#This Row],[Order Time]]</f>
        <v>3.3333333333333437E-2</v>
      </c>
      <c r="L718" s="43">
        <v>48</v>
      </c>
      <c r="M718" s="25" t="s">
        <v>11</v>
      </c>
      <c r="N718" s="28"/>
      <c r="O718" s="28" t="s">
        <v>41</v>
      </c>
      <c r="P718" s="25" t="s">
        <v>20</v>
      </c>
    </row>
    <row r="719" spans="1:16" x14ac:dyDescent="0.25">
      <c r="A719" s="23">
        <f t="shared" si="44"/>
        <v>718</v>
      </c>
      <c r="B719" s="24">
        <v>43169</v>
      </c>
      <c r="C719" s="18" t="str">
        <f t="shared" si="45"/>
        <v>Saturday</v>
      </c>
      <c r="D719" s="10" t="str">
        <f t="shared" si="46"/>
        <v>Same</v>
      </c>
      <c r="E719" s="2">
        <v>20.239999999999998</v>
      </c>
      <c r="F719" s="2">
        <v>3</v>
      </c>
      <c r="G719" s="1">
        <f t="shared" si="47"/>
        <v>0.14822134387351779</v>
      </c>
      <c r="H719" s="2">
        <v>1.5</v>
      </c>
      <c r="I719" s="26">
        <v>0.7270833333333333</v>
      </c>
      <c r="J719" s="26">
        <v>0.76388888888888884</v>
      </c>
      <c r="K719" s="27">
        <f>Table3[[#This Row],[Delivery Time]]-Table3[[#This Row],[Order Time]]</f>
        <v>3.6805555555555536E-2</v>
      </c>
      <c r="L719" s="43">
        <v>53</v>
      </c>
      <c r="M719" s="25" t="s">
        <v>11</v>
      </c>
      <c r="N719" s="28"/>
      <c r="O719" s="28" t="s">
        <v>39</v>
      </c>
      <c r="P719" s="25" t="s">
        <v>20</v>
      </c>
    </row>
    <row r="720" spans="1:16" x14ac:dyDescent="0.25">
      <c r="A720" s="23">
        <f t="shared" si="44"/>
        <v>719</v>
      </c>
      <c r="B720" s="24">
        <v>43169</v>
      </c>
      <c r="C720" s="18" t="str">
        <f t="shared" si="45"/>
        <v>Saturday</v>
      </c>
      <c r="D720" s="10" t="str">
        <f t="shared" si="46"/>
        <v>Same</v>
      </c>
      <c r="E720" s="2">
        <v>82.97</v>
      </c>
      <c r="F720" s="2">
        <v>10</v>
      </c>
      <c r="G720" s="1">
        <f t="shared" si="47"/>
        <v>0.12052549114137641</v>
      </c>
      <c r="H720" s="2">
        <v>1.5</v>
      </c>
      <c r="I720" s="26">
        <v>0.77986111111111101</v>
      </c>
      <c r="J720" s="26">
        <v>0.79722222222222217</v>
      </c>
      <c r="K720" s="27">
        <f>Table3[[#This Row],[Delivery Time]]-Table3[[#This Row],[Order Time]]</f>
        <v>1.736111111111116E-2</v>
      </c>
      <c r="L720" s="43">
        <v>25</v>
      </c>
      <c r="M720" s="25" t="s">
        <v>11</v>
      </c>
      <c r="N720" s="28"/>
      <c r="O720" s="28" t="s">
        <v>39</v>
      </c>
      <c r="P720" s="25" t="s">
        <v>20</v>
      </c>
    </row>
    <row r="721" spans="1:16" x14ac:dyDescent="0.25">
      <c r="A721" s="23">
        <f t="shared" si="44"/>
        <v>720</v>
      </c>
      <c r="B721" s="24">
        <v>43169</v>
      </c>
      <c r="C721" s="18" t="str">
        <f t="shared" si="45"/>
        <v>Saturday</v>
      </c>
      <c r="D721" s="10" t="str">
        <f t="shared" si="46"/>
        <v>Same</v>
      </c>
      <c r="E721" s="2">
        <v>34.04</v>
      </c>
      <c r="F721" s="2">
        <v>6</v>
      </c>
      <c r="G721" s="1">
        <f t="shared" si="47"/>
        <v>0.17626321974148063</v>
      </c>
      <c r="H721" s="2">
        <v>7</v>
      </c>
      <c r="I721" s="26">
        <v>0.7895833333333333</v>
      </c>
      <c r="J721" s="26">
        <v>0.8208333333333333</v>
      </c>
      <c r="K721" s="27">
        <f>Table3[[#This Row],[Delivery Time]]-Table3[[#This Row],[Order Time]]</f>
        <v>3.125E-2</v>
      </c>
      <c r="L721" s="43">
        <v>45</v>
      </c>
      <c r="M721" s="25" t="s">
        <v>0</v>
      </c>
      <c r="N721" s="28"/>
      <c r="O721" s="28" t="s">
        <v>39</v>
      </c>
      <c r="P721" s="25" t="s">
        <v>20</v>
      </c>
    </row>
    <row r="722" spans="1:16" x14ac:dyDescent="0.25">
      <c r="A722" s="23">
        <f t="shared" si="44"/>
        <v>721</v>
      </c>
      <c r="B722" s="24">
        <v>43169</v>
      </c>
      <c r="C722" s="18" t="str">
        <f t="shared" si="45"/>
        <v>Saturday</v>
      </c>
      <c r="D722" s="10" t="str">
        <f t="shared" si="46"/>
        <v>Same</v>
      </c>
      <c r="E722" s="2">
        <v>21.6</v>
      </c>
      <c r="F722" s="2">
        <v>5</v>
      </c>
      <c r="G722" s="1">
        <f t="shared" si="47"/>
        <v>0.23148148148148145</v>
      </c>
      <c r="H722" s="2">
        <v>1.5</v>
      </c>
      <c r="I722" s="26">
        <v>0.79652777777777783</v>
      </c>
      <c r="J722" s="26">
        <v>0.83611111111111114</v>
      </c>
      <c r="K722" s="27">
        <f>Table3[[#This Row],[Delivery Time]]-Table3[[#This Row],[Order Time]]</f>
        <v>3.9583333333333304E-2</v>
      </c>
      <c r="L722" s="43">
        <v>57</v>
      </c>
      <c r="M722" s="25" t="s">
        <v>0</v>
      </c>
      <c r="N722" s="28"/>
      <c r="O722" s="28" t="s">
        <v>42</v>
      </c>
      <c r="P722" s="25" t="s">
        <v>20</v>
      </c>
    </row>
    <row r="723" spans="1:16" x14ac:dyDescent="0.25">
      <c r="A723" s="23">
        <f t="shared" si="44"/>
        <v>722</v>
      </c>
      <c r="B723" s="24">
        <v>43169</v>
      </c>
      <c r="C723" s="18" t="str">
        <f t="shared" si="45"/>
        <v>Saturday</v>
      </c>
      <c r="D723" s="10" t="str">
        <f t="shared" si="46"/>
        <v>Same</v>
      </c>
      <c r="E723" s="2">
        <v>34.32</v>
      </c>
      <c r="F723" s="2">
        <v>5.68</v>
      </c>
      <c r="G723" s="1">
        <f t="shared" si="47"/>
        <v>0.1655011655011655</v>
      </c>
      <c r="H723" s="2">
        <v>1.5</v>
      </c>
      <c r="I723" s="26">
        <v>0.84583333333333333</v>
      </c>
      <c r="J723" s="26">
        <v>0.86597222222222225</v>
      </c>
      <c r="K723" s="27">
        <f>Table3[[#This Row],[Delivery Time]]-Table3[[#This Row],[Order Time]]</f>
        <v>2.0138888888888928E-2</v>
      </c>
      <c r="L723" s="43">
        <v>29.000000000000004</v>
      </c>
      <c r="M723" s="25" t="s">
        <v>12</v>
      </c>
      <c r="N723" s="28"/>
      <c r="O723" s="28" t="s">
        <v>39</v>
      </c>
      <c r="P723" s="25" t="s">
        <v>20</v>
      </c>
    </row>
    <row r="724" spans="1:16" x14ac:dyDescent="0.25">
      <c r="A724" s="23">
        <f t="shared" si="44"/>
        <v>723</v>
      </c>
      <c r="B724" s="24">
        <v>43170</v>
      </c>
      <c r="C724" s="18" t="str">
        <f t="shared" si="45"/>
        <v>Sunday</v>
      </c>
      <c r="D724" s="10" t="str">
        <f t="shared" si="46"/>
        <v>Different</v>
      </c>
      <c r="E724" s="2">
        <v>26.74</v>
      </c>
      <c r="F724" s="2">
        <v>5</v>
      </c>
      <c r="G724" s="1">
        <f t="shared" si="47"/>
        <v>0.18698578908002994</v>
      </c>
      <c r="H724" s="2">
        <v>1.5</v>
      </c>
      <c r="I724" s="26">
        <v>0.71250000000000002</v>
      </c>
      <c r="J724" s="26">
        <v>0.7284722222222223</v>
      </c>
      <c r="K724" s="27">
        <f>Table3[[#This Row],[Delivery Time]]-Table3[[#This Row],[Order Time]]</f>
        <v>1.5972222222222276E-2</v>
      </c>
      <c r="L724" s="43">
        <v>23.000000000000004</v>
      </c>
      <c r="M724" s="25" t="s">
        <v>11</v>
      </c>
      <c r="N724" s="28"/>
      <c r="O724" s="28" t="s">
        <v>39</v>
      </c>
      <c r="P724" s="25" t="s">
        <v>20</v>
      </c>
    </row>
    <row r="725" spans="1:16" x14ac:dyDescent="0.25">
      <c r="A725" s="23">
        <f t="shared" si="44"/>
        <v>724</v>
      </c>
      <c r="B725" s="24">
        <v>43170</v>
      </c>
      <c r="C725" s="18" t="str">
        <f t="shared" si="45"/>
        <v>Sunday</v>
      </c>
      <c r="D725" s="10" t="str">
        <f t="shared" si="46"/>
        <v>Same</v>
      </c>
      <c r="E725" s="2">
        <v>68.41</v>
      </c>
      <c r="F725" s="2">
        <v>12</v>
      </c>
      <c r="G725" s="1">
        <f t="shared" si="47"/>
        <v>0.17541295132290602</v>
      </c>
      <c r="H725" s="2">
        <v>1.5</v>
      </c>
      <c r="I725" s="26">
        <v>0.74097222222222225</v>
      </c>
      <c r="J725" s="26">
        <v>0.76250000000000007</v>
      </c>
      <c r="K725" s="27">
        <f>Table3[[#This Row],[Delivery Time]]-Table3[[#This Row],[Order Time]]</f>
        <v>2.1527777777777812E-2</v>
      </c>
      <c r="L725" s="43">
        <v>31.000000000000004</v>
      </c>
      <c r="M725" s="25" t="s">
        <v>0</v>
      </c>
      <c r="N725" s="28" t="s">
        <v>25</v>
      </c>
      <c r="O725" s="28" t="s">
        <v>39</v>
      </c>
      <c r="P725" s="25" t="s">
        <v>20</v>
      </c>
    </row>
    <row r="726" spans="1:16" x14ac:dyDescent="0.25">
      <c r="A726" s="23">
        <f t="shared" si="44"/>
        <v>725</v>
      </c>
      <c r="B726" s="24">
        <v>43170</v>
      </c>
      <c r="C726" s="18" t="str">
        <f t="shared" si="45"/>
        <v>Sunday</v>
      </c>
      <c r="D726" s="10" t="str">
        <f t="shared" si="46"/>
        <v>Same</v>
      </c>
      <c r="E726" s="2">
        <v>47.58</v>
      </c>
      <c r="F726" s="2">
        <v>12</v>
      </c>
      <c r="G726" s="1">
        <f t="shared" si="47"/>
        <v>0.25220680958385877</v>
      </c>
      <c r="H726" s="2">
        <v>5</v>
      </c>
      <c r="I726" s="26">
        <v>0.76736111111111116</v>
      </c>
      <c r="J726" s="26">
        <v>0.80555555555555547</v>
      </c>
      <c r="K726" s="27">
        <f>Table3[[#This Row],[Delivery Time]]-Table3[[#This Row],[Order Time]]</f>
        <v>3.8194444444444309E-2</v>
      </c>
      <c r="L726" s="43">
        <v>54.999999999999993</v>
      </c>
      <c r="M726" s="25" t="s">
        <v>0</v>
      </c>
      <c r="N726" s="28"/>
      <c r="O726" s="28" t="s">
        <v>39</v>
      </c>
      <c r="P726" s="25" t="s">
        <v>20</v>
      </c>
    </row>
    <row r="727" spans="1:16" x14ac:dyDescent="0.25">
      <c r="A727" s="23">
        <f t="shared" si="44"/>
        <v>726</v>
      </c>
      <c r="B727" s="24">
        <v>43170</v>
      </c>
      <c r="C727" s="18" t="str">
        <f t="shared" si="45"/>
        <v>Sunday</v>
      </c>
      <c r="D727" s="10" t="str">
        <f t="shared" si="46"/>
        <v>Same</v>
      </c>
      <c r="E727" s="2">
        <v>24.57</v>
      </c>
      <c r="F727" s="2">
        <v>5</v>
      </c>
      <c r="G727" s="1">
        <f t="shared" si="47"/>
        <v>0.20350020350020351</v>
      </c>
      <c r="H727" s="2">
        <v>5</v>
      </c>
      <c r="I727" s="26">
        <v>0.78055555555555556</v>
      </c>
      <c r="J727" s="26">
        <v>0.81111111111111101</v>
      </c>
      <c r="K727" s="27">
        <f>Table3[[#This Row],[Delivery Time]]-Table3[[#This Row],[Order Time]]</f>
        <v>3.0555555555555447E-2</v>
      </c>
      <c r="L727" s="43">
        <v>44</v>
      </c>
      <c r="M727" s="25" t="s">
        <v>0</v>
      </c>
      <c r="N727" s="28"/>
      <c r="O727" s="28" t="s">
        <v>39</v>
      </c>
      <c r="P727" s="25" t="s">
        <v>20</v>
      </c>
    </row>
    <row r="728" spans="1:16" x14ac:dyDescent="0.25">
      <c r="A728" s="23">
        <f t="shared" si="44"/>
        <v>727</v>
      </c>
      <c r="B728" s="24">
        <v>43170</v>
      </c>
      <c r="C728" s="18" t="str">
        <f t="shared" si="45"/>
        <v>Sunday</v>
      </c>
      <c r="D728" s="10" t="str">
        <f t="shared" si="46"/>
        <v>Same</v>
      </c>
      <c r="E728" s="2">
        <v>32.369999999999997</v>
      </c>
      <c r="F728" s="2">
        <v>6</v>
      </c>
      <c r="G728" s="1">
        <f t="shared" si="47"/>
        <v>0.18535681186283598</v>
      </c>
      <c r="H728" s="2">
        <v>5</v>
      </c>
      <c r="I728" s="26">
        <v>0.77986111111111101</v>
      </c>
      <c r="J728" s="26">
        <v>0.81944444444444453</v>
      </c>
      <c r="K728" s="27">
        <f>Table3[[#This Row],[Delivery Time]]-Table3[[#This Row],[Order Time]]</f>
        <v>3.9583333333333526E-2</v>
      </c>
      <c r="L728" s="43">
        <v>57</v>
      </c>
      <c r="M728" s="25" t="s">
        <v>0</v>
      </c>
      <c r="N728" s="28"/>
      <c r="O728" s="28" t="s">
        <v>39</v>
      </c>
      <c r="P728" s="25" t="s">
        <v>20</v>
      </c>
    </row>
    <row r="729" spans="1:16" x14ac:dyDescent="0.25">
      <c r="A729" s="23">
        <f t="shared" si="44"/>
        <v>728</v>
      </c>
      <c r="B729" s="24">
        <v>43170</v>
      </c>
      <c r="C729" s="18" t="str">
        <f t="shared" si="45"/>
        <v>Sunday</v>
      </c>
      <c r="D729" s="10" t="str">
        <f t="shared" si="46"/>
        <v>Same</v>
      </c>
      <c r="E729" s="2">
        <v>49.16</v>
      </c>
      <c r="F729" s="2">
        <v>7.84</v>
      </c>
      <c r="G729" s="1">
        <f t="shared" si="47"/>
        <v>0.15947925142392189</v>
      </c>
      <c r="H729" s="2">
        <v>1.5</v>
      </c>
      <c r="I729" s="26">
        <v>0.82986111111111116</v>
      </c>
      <c r="J729" s="26">
        <v>0.85416666666666663</v>
      </c>
      <c r="K729" s="27">
        <f>Table3[[#This Row],[Delivery Time]]-Table3[[#This Row],[Order Time]]</f>
        <v>2.4305555555555469E-2</v>
      </c>
      <c r="L729" s="43">
        <v>35</v>
      </c>
      <c r="M729" s="25" t="s">
        <v>0</v>
      </c>
      <c r="N729" s="28"/>
      <c r="O729" s="28" t="s">
        <v>41</v>
      </c>
      <c r="P729" s="25" t="s">
        <v>20</v>
      </c>
    </row>
    <row r="730" spans="1:16" x14ac:dyDescent="0.25">
      <c r="A730" s="23">
        <f t="shared" si="44"/>
        <v>729</v>
      </c>
      <c r="B730" s="24">
        <v>43170</v>
      </c>
      <c r="C730" s="18" t="str">
        <f t="shared" si="45"/>
        <v>Sunday</v>
      </c>
      <c r="D730" s="10" t="str">
        <f t="shared" si="46"/>
        <v>Same</v>
      </c>
      <c r="E730" s="2">
        <v>28.9</v>
      </c>
      <c r="F730" s="2">
        <v>3</v>
      </c>
      <c r="G730" s="1">
        <f t="shared" si="47"/>
        <v>0.10380622837370243</v>
      </c>
      <c r="H730" s="2">
        <v>1.5</v>
      </c>
      <c r="I730" s="26">
        <v>0.83611111111111114</v>
      </c>
      <c r="J730" s="26">
        <v>0.86388888888888893</v>
      </c>
      <c r="K730" s="27">
        <f>Table3[[#This Row],[Delivery Time]]-Table3[[#This Row],[Order Time]]</f>
        <v>2.777777777777779E-2</v>
      </c>
      <c r="L730" s="43">
        <v>40</v>
      </c>
      <c r="M730" s="25" t="s">
        <v>0</v>
      </c>
      <c r="N730" s="28"/>
      <c r="O730" s="28" t="s">
        <v>39</v>
      </c>
      <c r="P730" s="25" t="s">
        <v>20</v>
      </c>
    </row>
    <row r="731" spans="1:16" x14ac:dyDescent="0.25">
      <c r="A731" s="23">
        <f t="shared" si="44"/>
        <v>730</v>
      </c>
      <c r="B731" s="24">
        <v>43170</v>
      </c>
      <c r="C731" s="18" t="str">
        <f t="shared" si="45"/>
        <v>Sunday</v>
      </c>
      <c r="D731" s="10" t="str">
        <f t="shared" si="46"/>
        <v>Same</v>
      </c>
      <c r="E731" s="2">
        <v>39.19</v>
      </c>
      <c r="F731" s="2">
        <v>10.71</v>
      </c>
      <c r="G731" s="1">
        <f t="shared" si="47"/>
        <v>0.27328400102066858</v>
      </c>
      <c r="H731" s="2">
        <v>1.5</v>
      </c>
      <c r="I731" s="26">
        <v>0.83819444444444446</v>
      </c>
      <c r="J731" s="26">
        <v>0.87013888888888891</v>
      </c>
      <c r="K731" s="27">
        <f>Table3[[#This Row],[Delivery Time]]-Table3[[#This Row],[Order Time]]</f>
        <v>3.1944444444444442E-2</v>
      </c>
      <c r="L731" s="43">
        <v>46.000000000000007</v>
      </c>
      <c r="M731" s="25" t="s">
        <v>0</v>
      </c>
      <c r="N731" s="28"/>
      <c r="O731" s="28" t="s">
        <v>39</v>
      </c>
      <c r="P731" s="25" t="s">
        <v>20</v>
      </c>
    </row>
    <row r="732" spans="1:16" x14ac:dyDescent="0.25">
      <c r="A732" s="23">
        <f t="shared" si="44"/>
        <v>731</v>
      </c>
      <c r="B732" s="24">
        <v>43170</v>
      </c>
      <c r="C732" s="18" t="str">
        <f t="shared" si="45"/>
        <v>Sunday</v>
      </c>
      <c r="D732" s="10" t="str">
        <f t="shared" si="46"/>
        <v>Same</v>
      </c>
      <c r="E732" s="2">
        <v>69.77</v>
      </c>
      <c r="F732" s="2">
        <v>8</v>
      </c>
      <c r="G732" s="1">
        <f t="shared" si="47"/>
        <v>0.11466246237637955</v>
      </c>
      <c r="H732" s="2">
        <v>5</v>
      </c>
      <c r="I732" s="26">
        <v>0.83888888888888891</v>
      </c>
      <c r="J732" s="26">
        <v>0.87986111111111109</v>
      </c>
      <c r="K732" s="27">
        <f>Table3[[#This Row],[Delivery Time]]-Table3[[#This Row],[Order Time]]</f>
        <v>4.0972222222222188E-2</v>
      </c>
      <c r="L732" s="43">
        <v>59</v>
      </c>
      <c r="M732" s="25" t="s">
        <v>0</v>
      </c>
      <c r="N732" s="28"/>
      <c r="O732" s="28" t="s">
        <v>39</v>
      </c>
      <c r="P732" s="25" t="s">
        <v>20</v>
      </c>
    </row>
    <row r="733" spans="1:16" x14ac:dyDescent="0.25">
      <c r="A733" s="23">
        <f t="shared" si="44"/>
        <v>732</v>
      </c>
      <c r="B733" s="24">
        <v>43173</v>
      </c>
      <c r="C733" s="18" t="str">
        <f t="shared" si="45"/>
        <v>Wednesday</v>
      </c>
      <c r="D733" s="10" t="str">
        <f t="shared" si="46"/>
        <v>Different</v>
      </c>
      <c r="E733" s="2">
        <v>38.97</v>
      </c>
      <c r="F733" s="2">
        <v>6.03</v>
      </c>
      <c r="G733" s="1">
        <f t="shared" si="47"/>
        <v>0.15473441108545036</v>
      </c>
      <c r="H733" s="2">
        <v>1.5</v>
      </c>
      <c r="I733" s="26">
        <v>0.76944444444444438</v>
      </c>
      <c r="J733" s="26">
        <v>0.79375000000000007</v>
      </c>
      <c r="K733" s="27">
        <f>Table3[[#This Row],[Delivery Time]]-Table3[[#This Row],[Order Time]]</f>
        <v>2.4305555555555691E-2</v>
      </c>
      <c r="L733" s="43">
        <v>35</v>
      </c>
      <c r="M733" s="25" t="s">
        <v>11</v>
      </c>
      <c r="N733" s="28"/>
      <c r="O733" s="28" t="s">
        <v>40</v>
      </c>
      <c r="P733" s="25" t="s">
        <v>20</v>
      </c>
    </row>
    <row r="734" spans="1:16" x14ac:dyDescent="0.25">
      <c r="A734" s="23">
        <f t="shared" si="44"/>
        <v>733</v>
      </c>
      <c r="B734" s="24">
        <v>43173</v>
      </c>
      <c r="C734" s="18" t="str">
        <f t="shared" si="45"/>
        <v>Wednesday</v>
      </c>
      <c r="D734" s="10" t="str">
        <f t="shared" si="46"/>
        <v>Same</v>
      </c>
      <c r="E734" s="2">
        <v>17</v>
      </c>
      <c r="F734" s="2">
        <v>10</v>
      </c>
      <c r="G734" s="1">
        <f t="shared" si="47"/>
        <v>0.58823529411764708</v>
      </c>
      <c r="H734" s="2">
        <v>1.5</v>
      </c>
      <c r="I734" s="26">
        <v>0.77013888888888893</v>
      </c>
      <c r="J734" s="26">
        <v>0.8125</v>
      </c>
      <c r="K734" s="27">
        <f>Table3[[#This Row],[Delivery Time]]-Table3[[#This Row],[Order Time]]</f>
        <v>4.2361111111111072E-2</v>
      </c>
      <c r="L734" s="43">
        <v>61</v>
      </c>
      <c r="M734" s="25" t="s">
        <v>11</v>
      </c>
      <c r="N734" s="28"/>
      <c r="O734" s="28" t="s">
        <v>41</v>
      </c>
      <c r="P734" s="25" t="s">
        <v>20</v>
      </c>
    </row>
    <row r="735" spans="1:16" x14ac:dyDescent="0.25">
      <c r="A735" s="23">
        <f t="shared" si="44"/>
        <v>734</v>
      </c>
      <c r="B735" s="24">
        <v>43173</v>
      </c>
      <c r="C735" s="18" t="str">
        <f t="shared" si="45"/>
        <v>Wednesday</v>
      </c>
      <c r="D735" s="10" t="str">
        <f t="shared" si="46"/>
        <v>Same</v>
      </c>
      <c r="E735" s="2">
        <v>17</v>
      </c>
      <c r="F735" s="2">
        <v>5</v>
      </c>
      <c r="G735" s="1">
        <f t="shared" si="47"/>
        <v>0.29411764705882354</v>
      </c>
      <c r="H735" s="2">
        <v>1.5</v>
      </c>
      <c r="I735" s="26">
        <v>0.80486111111111114</v>
      </c>
      <c r="J735" s="26">
        <v>0.8340277777777777</v>
      </c>
      <c r="K735" s="27">
        <f>Table3[[#This Row],[Delivery Time]]-Table3[[#This Row],[Order Time]]</f>
        <v>2.9166666666666563E-2</v>
      </c>
      <c r="L735" s="43">
        <v>42</v>
      </c>
      <c r="M735" s="25" t="s">
        <v>0</v>
      </c>
      <c r="N735" s="28"/>
      <c r="O735" s="28" t="s">
        <v>39</v>
      </c>
      <c r="P735" s="25" t="s">
        <v>20</v>
      </c>
    </row>
    <row r="736" spans="1:16" x14ac:dyDescent="0.25">
      <c r="A736" s="23">
        <f t="shared" si="44"/>
        <v>735</v>
      </c>
      <c r="B736" s="24">
        <v>43173</v>
      </c>
      <c r="C736" s="18" t="str">
        <f t="shared" si="45"/>
        <v>Wednesday</v>
      </c>
      <c r="D736" s="10" t="str">
        <f t="shared" si="46"/>
        <v>Same</v>
      </c>
      <c r="E736" s="2">
        <v>50.23</v>
      </c>
      <c r="F736" s="2">
        <v>6</v>
      </c>
      <c r="G736" s="1">
        <f t="shared" si="47"/>
        <v>0.11945052757316346</v>
      </c>
      <c r="H736" s="2">
        <v>5</v>
      </c>
      <c r="I736" s="26">
        <v>0.82013888888888886</v>
      </c>
      <c r="J736" s="26">
        <v>0.84791666666666676</v>
      </c>
      <c r="K736" s="27">
        <f>Table3[[#This Row],[Delivery Time]]-Table3[[#This Row],[Order Time]]</f>
        <v>2.7777777777777901E-2</v>
      </c>
      <c r="L736" s="43">
        <v>40</v>
      </c>
      <c r="M736" s="25" t="s">
        <v>27</v>
      </c>
      <c r="N736" s="28"/>
      <c r="O736" s="28" t="s">
        <v>39</v>
      </c>
      <c r="P736" s="25" t="s">
        <v>20</v>
      </c>
    </row>
    <row r="737" spans="1:16" x14ac:dyDescent="0.25">
      <c r="A737" s="23">
        <f t="shared" si="44"/>
        <v>736</v>
      </c>
      <c r="B737" s="24">
        <v>43173</v>
      </c>
      <c r="C737" s="18" t="str">
        <f t="shared" si="45"/>
        <v>Wednesday</v>
      </c>
      <c r="D737" s="10" t="str">
        <f t="shared" si="46"/>
        <v>Same</v>
      </c>
      <c r="E737" s="2">
        <v>18.940000000000001</v>
      </c>
      <c r="F737" s="2">
        <v>3</v>
      </c>
      <c r="G737" s="1">
        <f t="shared" si="47"/>
        <v>0.1583949313621964</v>
      </c>
      <c r="H737" s="2">
        <v>1.5</v>
      </c>
      <c r="I737" s="26">
        <v>0.84513888888888899</v>
      </c>
      <c r="J737" s="26">
        <v>0.88611111111111107</v>
      </c>
      <c r="K737" s="27">
        <f>Table3[[#This Row],[Delivery Time]]-Table3[[#This Row],[Order Time]]</f>
        <v>4.0972222222222077E-2</v>
      </c>
      <c r="L737" s="43">
        <v>59</v>
      </c>
      <c r="M737" s="25" t="s">
        <v>11</v>
      </c>
      <c r="N737" s="28"/>
      <c r="O737" s="28" t="s">
        <v>41</v>
      </c>
      <c r="P737" s="25" t="s">
        <v>20</v>
      </c>
    </row>
    <row r="738" spans="1:16" x14ac:dyDescent="0.25">
      <c r="A738" s="23">
        <f t="shared" si="44"/>
        <v>737</v>
      </c>
      <c r="B738" s="24">
        <v>43173</v>
      </c>
      <c r="C738" s="18" t="str">
        <f t="shared" si="45"/>
        <v>Wednesday</v>
      </c>
      <c r="D738" s="10" t="str">
        <f t="shared" si="46"/>
        <v>Same</v>
      </c>
      <c r="E738" s="2">
        <v>44.06</v>
      </c>
      <c r="F738" s="2">
        <v>7.94</v>
      </c>
      <c r="G738" s="1">
        <f t="shared" si="47"/>
        <v>0.1802088061733999</v>
      </c>
      <c r="H738" s="2">
        <v>1.5</v>
      </c>
      <c r="I738" s="26">
        <v>0.85902777777777783</v>
      </c>
      <c r="J738" s="26">
        <v>0.89444444444444438</v>
      </c>
      <c r="K738" s="27">
        <f>Table3[[#This Row],[Delivery Time]]-Table3[[#This Row],[Order Time]]</f>
        <v>3.5416666666666541E-2</v>
      </c>
      <c r="L738" s="43">
        <v>51</v>
      </c>
      <c r="M738" s="25" t="s">
        <v>11</v>
      </c>
      <c r="N738" s="28"/>
      <c r="O738" s="28" t="s">
        <v>40</v>
      </c>
      <c r="P738" s="25" t="s">
        <v>20</v>
      </c>
    </row>
    <row r="739" spans="1:16" x14ac:dyDescent="0.25">
      <c r="A739" s="23">
        <f t="shared" si="44"/>
        <v>738</v>
      </c>
      <c r="B739" s="24">
        <v>43173</v>
      </c>
      <c r="C739" s="18" t="str">
        <f t="shared" si="45"/>
        <v>Wednesday</v>
      </c>
      <c r="D739" s="10" t="str">
        <f t="shared" si="46"/>
        <v>Same</v>
      </c>
      <c r="E739" s="2">
        <v>19.7</v>
      </c>
      <c r="F739" s="2">
        <v>5</v>
      </c>
      <c r="G739" s="1">
        <f t="shared" si="47"/>
        <v>0.25380710659898476</v>
      </c>
      <c r="H739" s="2">
        <v>5</v>
      </c>
      <c r="I739" s="26">
        <v>0.85902777777777783</v>
      </c>
      <c r="J739" s="26">
        <v>0.91180555555555554</v>
      </c>
      <c r="K739" s="27">
        <f>Table3[[#This Row],[Delivery Time]]-Table3[[#This Row],[Order Time]]</f>
        <v>5.2777777777777701E-2</v>
      </c>
      <c r="L739" s="43">
        <v>76</v>
      </c>
      <c r="M739" s="25" t="s">
        <v>0</v>
      </c>
      <c r="N739" s="28"/>
      <c r="O739" s="28" t="s">
        <v>39</v>
      </c>
      <c r="P739" s="25" t="s">
        <v>20</v>
      </c>
    </row>
    <row r="740" spans="1:16" x14ac:dyDescent="0.25">
      <c r="A740" s="23">
        <f t="shared" si="44"/>
        <v>739</v>
      </c>
      <c r="B740" s="24">
        <v>43175</v>
      </c>
      <c r="C740" s="18" t="str">
        <f t="shared" si="45"/>
        <v>Friday</v>
      </c>
      <c r="D740" s="10" t="str">
        <f t="shared" si="46"/>
        <v>Different</v>
      </c>
      <c r="E740" s="2">
        <v>25.66</v>
      </c>
      <c r="F740" s="2">
        <v>5</v>
      </c>
      <c r="G740" s="1">
        <f t="shared" si="47"/>
        <v>0.19485580670303976</v>
      </c>
      <c r="H740" s="2">
        <v>5</v>
      </c>
      <c r="I740" s="26">
        <v>0.75347222222222221</v>
      </c>
      <c r="J740" s="26">
        <v>0.77638888888888891</v>
      </c>
      <c r="K740" s="27">
        <f>Table3[[#This Row],[Delivery Time]]-Table3[[#This Row],[Order Time]]</f>
        <v>2.2916666666666696E-2</v>
      </c>
      <c r="L740" s="43">
        <v>33</v>
      </c>
      <c r="M740" s="25" t="s">
        <v>0</v>
      </c>
      <c r="N740" s="28"/>
      <c r="O740" s="28" t="s">
        <v>39</v>
      </c>
      <c r="P740" s="25" t="s">
        <v>20</v>
      </c>
    </row>
    <row r="741" spans="1:16" x14ac:dyDescent="0.25">
      <c r="A741" s="23">
        <f t="shared" si="44"/>
        <v>740</v>
      </c>
      <c r="B741" s="24">
        <v>43175</v>
      </c>
      <c r="C741" s="18" t="str">
        <f t="shared" si="45"/>
        <v>Friday</v>
      </c>
      <c r="D741" s="10" t="str">
        <f t="shared" si="46"/>
        <v>Same</v>
      </c>
      <c r="E741" s="2">
        <v>25.44</v>
      </c>
      <c r="F741" s="2">
        <v>5</v>
      </c>
      <c r="G741" s="1">
        <f t="shared" si="47"/>
        <v>0.19654088050314464</v>
      </c>
      <c r="H741" s="2">
        <v>1.5</v>
      </c>
      <c r="I741" s="26">
        <v>0.79513888888888884</v>
      </c>
      <c r="J741" s="26">
        <v>0.8256944444444444</v>
      </c>
      <c r="K741" s="27">
        <f>Table3[[#This Row],[Delivery Time]]-Table3[[#This Row],[Order Time]]</f>
        <v>3.0555555555555558E-2</v>
      </c>
      <c r="L741" s="43">
        <v>44</v>
      </c>
      <c r="M741" s="25" t="s">
        <v>0</v>
      </c>
      <c r="N741" s="28"/>
      <c r="O741" s="28" t="s">
        <v>39</v>
      </c>
      <c r="P741" s="25" t="s">
        <v>20</v>
      </c>
    </row>
    <row r="742" spans="1:16" x14ac:dyDescent="0.25">
      <c r="A742" s="23">
        <f t="shared" si="44"/>
        <v>741</v>
      </c>
      <c r="B742" s="24">
        <v>43175</v>
      </c>
      <c r="C742" s="18" t="str">
        <f t="shared" si="45"/>
        <v>Friday</v>
      </c>
      <c r="D742" s="10" t="str">
        <f t="shared" si="46"/>
        <v>Same</v>
      </c>
      <c r="E742" s="2">
        <v>42.92</v>
      </c>
      <c r="F742" s="2">
        <v>5</v>
      </c>
      <c r="G742" s="1">
        <f t="shared" si="47"/>
        <v>0.11649580615097856</v>
      </c>
      <c r="H742" s="2">
        <v>1.5</v>
      </c>
      <c r="I742" s="26">
        <v>0.82986111111111116</v>
      </c>
      <c r="J742" s="26">
        <v>0.85555555555555562</v>
      </c>
      <c r="K742" s="27">
        <f>Table3[[#This Row],[Delivery Time]]-Table3[[#This Row],[Order Time]]</f>
        <v>2.5694444444444464E-2</v>
      </c>
      <c r="L742" s="43">
        <v>37</v>
      </c>
      <c r="M742" s="25" t="s">
        <v>0</v>
      </c>
      <c r="N742" s="28"/>
      <c r="O742" s="28" t="s">
        <v>39</v>
      </c>
      <c r="P742" s="25" t="s">
        <v>20</v>
      </c>
    </row>
    <row r="743" spans="1:16" x14ac:dyDescent="0.25">
      <c r="A743" s="23">
        <f t="shared" si="44"/>
        <v>742</v>
      </c>
      <c r="B743" s="24">
        <v>43175</v>
      </c>
      <c r="C743" s="18" t="str">
        <f t="shared" si="45"/>
        <v>Friday</v>
      </c>
      <c r="D743" s="10" t="str">
        <f t="shared" si="46"/>
        <v>Same</v>
      </c>
      <c r="E743" s="2">
        <v>48.66</v>
      </c>
      <c r="F743" s="2">
        <v>7</v>
      </c>
      <c r="G743" s="1">
        <f t="shared" si="47"/>
        <v>0.14385532264693796</v>
      </c>
      <c r="H743" s="2">
        <v>5</v>
      </c>
      <c r="I743" s="26">
        <v>0.83611111111111114</v>
      </c>
      <c r="J743" s="26">
        <v>0.86319444444444438</v>
      </c>
      <c r="K743" s="27">
        <f>Table3[[#This Row],[Delivery Time]]-Table3[[#This Row],[Order Time]]</f>
        <v>2.7083333333333237E-2</v>
      </c>
      <c r="L743" s="43">
        <v>39</v>
      </c>
      <c r="M743" s="25" t="s">
        <v>0</v>
      </c>
      <c r="N743" s="28"/>
      <c r="O743" s="28" t="s">
        <v>39</v>
      </c>
      <c r="P743" s="25" t="s">
        <v>20</v>
      </c>
    </row>
    <row r="744" spans="1:16" x14ac:dyDescent="0.25">
      <c r="A744" s="23">
        <f t="shared" si="44"/>
        <v>743</v>
      </c>
      <c r="B744" s="24">
        <v>43175</v>
      </c>
      <c r="C744" s="18" t="str">
        <f t="shared" si="45"/>
        <v>Friday</v>
      </c>
      <c r="D744" s="10" t="str">
        <f t="shared" si="46"/>
        <v>Same</v>
      </c>
      <c r="E744" s="2">
        <v>35.4</v>
      </c>
      <c r="F744" s="2">
        <v>6</v>
      </c>
      <c r="G744" s="1">
        <f t="shared" si="47"/>
        <v>0.16949152542372883</v>
      </c>
      <c r="H744" s="2">
        <v>1.5</v>
      </c>
      <c r="I744" s="26">
        <v>0.87569444444444444</v>
      </c>
      <c r="J744" s="26">
        <v>0.90277777777777779</v>
      </c>
      <c r="K744" s="27">
        <f>Table3[[#This Row],[Delivery Time]]-Table3[[#This Row],[Order Time]]</f>
        <v>2.7083333333333348E-2</v>
      </c>
      <c r="L744" s="43">
        <v>39</v>
      </c>
      <c r="M744" s="25" t="s">
        <v>0</v>
      </c>
      <c r="N744" s="28"/>
      <c r="O744" s="28" t="s">
        <v>41</v>
      </c>
      <c r="P744" s="25" t="s">
        <v>20</v>
      </c>
    </row>
    <row r="745" spans="1:16" x14ac:dyDescent="0.25">
      <c r="A745" s="23">
        <f t="shared" si="44"/>
        <v>744</v>
      </c>
      <c r="B745" s="24">
        <v>43175</v>
      </c>
      <c r="C745" s="18" t="str">
        <f t="shared" si="45"/>
        <v>Friday</v>
      </c>
      <c r="D745" s="10" t="str">
        <f t="shared" si="46"/>
        <v>Same</v>
      </c>
      <c r="E745" s="2">
        <v>152.15</v>
      </c>
      <c r="F745" s="2">
        <v>10</v>
      </c>
      <c r="G745" s="1">
        <f t="shared" si="47"/>
        <v>6.5724613867893522E-2</v>
      </c>
      <c r="H745" s="2">
        <v>1.5</v>
      </c>
      <c r="I745" s="26">
        <v>0.91041666666666676</v>
      </c>
      <c r="J745" s="26">
        <v>0.93333333333333324</v>
      </c>
      <c r="K745" s="27">
        <f>Table3[[#This Row],[Delivery Time]]-Table3[[#This Row],[Order Time]]</f>
        <v>2.2916666666666474E-2</v>
      </c>
      <c r="L745" s="43">
        <v>33</v>
      </c>
      <c r="M745" s="25" t="s">
        <v>0</v>
      </c>
      <c r="N745" s="28"/>
      <c r="O745" s="28" t="s">
        <v>42</v>
      </c>
      <c r="P745" s="25" t="s">
        <v>20</v>
      </c>
    </row>
    <row r="746" spans="1:16" x14ac:dyDescent="0.25">
      <c r="A746" s="23">
        <f t="shared" si="44"/>
        <v>745</v>
      </c>
      <c r="B746" s="24">
        <v>43176</v>
      </c>
      <c r="C746" s="18" t="str">
        <f t="shared" si="45"/>
        <v>Saturday</v>
      </c>
      <c r="D746" s="10" t="str">
        <f t="shared" si="46"/>
        <v>Different</v>
      </c>
      <c r="E746" s="2">
        <v>18.62</v>
      </c>
      <c r="F746" s="2">
        <v>4</v>
      </c>
      <c r="G746" s="1">
        <f t="shared" si="47"/>
        <v>0.21482277121374865</v>
      </c>
      <c r="H746" s="2">
        <v>1.5</v>
      </c>
      <c r="I746" s="26">
        <v>0.74375000000000002</v>
      </c>
      <c r="J746" s="26">
        <v>0.7631944444444444</v>
      </c>
      <c r="K746" s="27">
        <f>Table3[[#This Row],[Delivery Time]]-Table3[[#This Row],[Order Time]]</f>
        <v>1.9444444444444375E-2</v>
      </c>
      <c r="L746" s="43">
        <v>28</v>
      </c>
      <c r="M746" s="25" t="s">
        <v>0</v>
      </c>
      <c r="N746" s="28"/>
      <c r="O746" s="28" t="s">
        <v>39</v>
      </c>
      <c r="P746" s="25" t="s">
        <v>20</v>
      </c>
    </row>
    <row r="747" spans="1:16" x14ac:dyDescent="0.25">
      <c r="A747" s="23">
        <f t="shared" si="44"/>
        <v>746</v>
      </c>
      <c r="B747" s="24">
        <v>43176</v>
      </c>
      <c r="C747" s="18" t="str">
        <f t="shared" si="45"/>
        <v>Saturday</v>
      </c>
      <c r="D747" s="10" t="str">
        <f t="shared" si="46"/>
        <v>Same</v>
      </c>
      <c r="E747" s="2">
        <v>34.799999999999997</v>
      </c>
      <c r="F747" s="2">
        <v>7</v>
      </c>
      <c r="G747" s="1">
        <f t="shared" si="47"/>
        <v>0.20114942528735633</v>
      </c>
      <c r="H747" s="2">
        <v>1.5</v>
      </c>
      <c r="I747" s="26">
        <v>0.74791666666666667</v>
      </c>
      <c r="J747" s="26">
        <v>0.77500000000000002</v>
      </c>
      <c r="K747" s="27">
        <f>Table3[[#This Row],[Delivery Time]]-Table3[[#This Row],[Order Time]]</f>
        <v>2.7083333333333348E-2</v>
      </c>
      <c r="L747" s="43">
        <v>39</v>
      </c>
      <c r="M747" s="25" t="s">
        <v>0</v>
      </c>
      <c r="N747" s="28"/>
      <c r="O747" s="28" t="s">
        <v>39</v>
      </c>
      <c r="P747" s="25" t="s">
        <v>20</v>
      </c>
    </row>
    <row r="748" spans="1:16" x14ac:dyDescent="0.25">
      <c r="A748" s="23">
        <f t="shared" si="44"/>
        <v>747</v>
      </c>
      <c r="B748" s="24">
        <v>43176</v>
      </c>
      <c r="C748" s="18" t="str">
        <f t="shared" si="45"/>
        <v>Saturday</v>
      </c>
      <c r="D748" s="10" t="str">
        <f t="shared" si="46"/>
        <v>Same</v>
      </c>
      <c r="E748" s="2">
        <v>34.32</v>
      </c>
      <c r="F748" s="2">
        <v>4</v>
      </c>
      <c r="G748" s="1">
        <f t="shared" si="47"/>
        <v>0.11655011655011654</v>
      </c>
      <c r="H748" s="2">
        <v>1.5</v>
      </c>
      <c r="I748" s="26">
        <v>0.82291666666666663</v>
      </c>
      <c r="J748" s="26">
        <v>0.84583333333333333</v>
      </c>
      <c r="K748" s="27">
        <f>Table3[[#This Row],[Delivery Time]]-Table3[[#This Row],[Order Time]]</f>
        <v>2.2916666666666696E-2</v>
      </c>
      <c r="L748" s="43">
        <v>33</v>
      </c>
      <c r="M748" s="25" t="s">
        <v>0</v>
      </c>
      <c r="N748" s="28" t="s">
        <v>26</v>
      </c>
      <c r="O748" s="28" t="s">
        <v>39</v>
      </c>
      <c r="P748" s="25" t="s">
        <v>20</v>
      </c>
    </row>
    <row r="749" spans="1:16" x14ac:dyDescent="0.25">
      <c r="A749" s="23">
        <f t="shared" si="44"/>
        <v>748</v>
      </c>
      <c r="B749" s="24">
        <v>43176</v>
      </c>
      <c r="C749" s="18" t="str">
        <f t="shared" si="45"/>
        <v>Saturday</v>
      </c>
      <c r="D749" s="10" t="str">
        <f t="shared" si="46"/>
        <v>Same</v>
      </c>
      <c r="E749" s="2">
        <v>20.02</v>
      </c>
      <c r="F749" s="2">
        <v>4</v>
      </c>
      <c r="G749" s="1">
        <f t="shared" si="47"/>
        <v>0.19980019980019981</v>
      </c>
      <c r="H749" s="2">
        <v>1.5</v>
      </c>
      <c r="I749" s="26">
        <v>0.81180555555555556</v>
      </c>
      <c r="J749" s="26">
        <v>0.85069444444444453</v>
      </c>
      <c r="K749" s="27">
        <f>Table3[[#This Row],[Delivery Time]]-Table3[[#This Row],[Order Time]]</f>
        <v>3.8888888888888973E-2</v>
      </c>
      <c r="L749" s="43">
        <v>56</v>
      </c>
      <c r="M749" s="25" t="s">
        <v>0</v>
      </c>
      <c r="N749" s="28"/>
      <c r="O749" s="28" t="s">
        <v>39</v>
      </c>
      <c r="P749" s="25" t="s">
        <v>20</v>
      </c>
    </row>
    <row r="750" spans="1:16" x14ac:dyDescent="0.25">
      <c r="A750" s="23">
        <f t="shared" si="44"/>
        <v>749</v>
      </c>
      <c r="B750" s="24">
        <v>43176</v>
      </c>
      <c r="C750" s="18" t="str">
        <f t="shared" si="45"/>
        <v>Saturday</v>
      </c>
      <c r="D750" s="10" t="str">
        <f t="shared" si="46"/>
        <v>Same</v>
      </c>
      <c r="E750" s="2">
        <v>28.09</v>
      </c>
      <c r="F750" s="2">
        <v>3</v>
      </c>
      <c r="G750" s="1">
        <f t="shared" si="47"/>
        <v>0.10679957280170879</v>
      </c>
      <c r="H750" s="2">
        <v>1.5</v>
      </c>
      <c r="I750" s="26">
        <v>0.81736111111111109</v>
      </c>
      <c r="J750" s="26">
        <v>0.8569444444444444</v>
      </c>
      <c r="K750" s="27">
        <f>Table3[[#This Row],[Delivery Time]]-Table3[[#This Row],[Order Time]]</f>
        <v>3.9583333333333304E-2</v>
      </c>
      <c r="L750" s="43">
        <v>57</v>
      </c>
      <c r="M750" s="25" t="s">
        <v>0</v>
      </c>
      <c r="N750" s="28"/>
      <c r="O750" s="28" t="s">
        <v>39</v>
      </c>
      <c r="P750" s="25" t="s">
        <v>20</v>
      </c>
    </row>
    <row r="751" spans="1:16" x14ac:dyDescent="0.25">
      <c r="A751" s="23">
        <f t="shared" si="44"/>
        <v>750</v>
      </c>
      <c r="B751" s="24">
        <v>43177</v>
      </c>
      <c r="C751" s="18" t="str">
        <f t="shared" si="45"/>
        <v>Sunday</v>
      </c>
      <c r="D751" s="10" t="str">
        <f t="shared" si="46"/>
        <v>Different</v>
      </c>
      <c r="E751" s="2">
        <v>22.41</v>
      </c>
      <c r="F751" s="2">
        <v>4</v>
      </c>
      <c r="G751" s="1">
        <f t="shared" si="47"/>
        <v>0.17849174475680499</v>
      </c>
      <c r="H751" s="2">
        <v>1.5</v>
      </c>
      <c r="I751" s="26">
        <v>0.6875</v>
      </c>
      <c r="J751" s="26">
        <v>0.7090277777777777</v>
      </c>
      <c r="K751" s="27">
        <f>Table3[[#This Row],[Delivery Time]]-Table3[[#This Row],[Order Time]]</f>
        <v>2.1527777777777701E-2</v>
      </c>
      <c r="L751" s="43">
        <v>31.000000000000004</v>
      </c>
      <c r="M751" s="25" t="s">
        <v>11</v>
      </c>
      <c r="N751" s="28"/>
      <c r="O751" s="28" t="s">
        <v>39</v>
      </c>
      <c r="P751" s="25" t="s">
        <v>20</v>
      </c>
    </row>
    <row r="752" spans="1:16" x14ac:dyDescent="0.25">
      <c r="A752" s="23">
        <f t="shared" si="44"/>
        <v>751</v>
      </c>
      <c r="B752" s="24">
        <v>43177</v>
      </c>
      <c r="C752" s="18" t="str">
        <f t="shared" si="45"/>
        <v>Sunday</v>
      </c>
      <c r="D752" s="10" t="str">
        <f t="shared" si="46"/>
        <v>Same</v>
      </c>
      <c r="E752" s="2">
        <v>50.88</v>
      </c>
      <c r="F752" s="2">
        <v>10</v>
      </c>
      <c r="G752" s="1">
        <f t="shared" si="47"/>
        <v>0.19654088050314464</v>
      </c>
      <c r="H752" s="2">
        <v>1.5</v>
      </c>
      <c r="I752" s="26">
        <v>0.7090277777777777</v>
      </c>
      <c r="J752" s="26">
        <v>0.73055555555555562</v>
      </c>
      <c r="K752" s="27">
        <f>Table3[[#This Row],[Delivery Time]]-Table3[[#This Row],[Order Time]]</f>
        <v>2.1527777777777923E-2</v>
      </c>
      <c r="L752" s="43">
        <v>31.000000000000004</v>
      </c>
      <c r="M752" s="25" t="s">
        <v>0</v>
      </c>
      <c r="N752" s="28" t="s">
        <v>25</v>
      </c>
      <c r="O752" s="28" t="s">
        <v>39</v>
      </c>
      <c r="P752" s="25" t="s">
        <v>20</v>
      </c>
    </row>
    <row r="753" spans="1:16" x14ac:dyDescent="0.25">
      <c r="A753" s="23">
        <f t="shared" si="44"/>
        <v>752</v>
      </c>
      <c r="B753" s="24">
        <v>43177</v>
      </c>
      <c r="C753" s="18" t="str">
        <f t="shared" si="45"/>
        <v>Sunday</v>
      </c>
      <c r="D753" s="10" t="str">
        <f t="shared" si="46"/>
        <v>Same</v>
      </c>
      <c r="E753" s="2">
        <v>16.18</v>
      </c>
      <c r="F753" s="2">
        <v>5</v>
      </c>
      <c r="G753" s="1">
        <f t="shared" si="47"/>
        <v>0.30902348578491967</v>
      </c>
      <c r="H753" s="2">
        <v>1.5</v>
      </c>
      <c r="I753" s="26">
        <v>0.71111111111111114</v>
      </c>
      <c r="J753" s="26">
        <v>0.7402777777777777</v>
      </c>
      <c r="K753" s="27">
        <f>Table3[[#This Row],[Delivery Time]]-Table3[[#This Row],[Order Time]]</f>
        <v>2.9166666666666563E-2</v>
      </c>
      <c r="L753" s="43">
        <v>42</v>
      </c>
      <c r="M753" s="25" t="s">
        <v>0</v>
      </c>
      <c r="N753" s="28"/>
      <c r="O753" s="28" t="s">
        <v>41</v>
      </c>
      <c r="P753" s="25" t="s">
        <v>20</v>
      </c>
    </row>
    <row r="754" spans="1:16" x14ac:dyDescent="0.25">
      <c r="A754" s="23">
        <f t="shared" si="44"/>
        <v>753</v>
      </c>
      <c r="B754" s="24">
        <v>43177</v>
      </c>
      <c r="C754" s="18" t="str">
        <f t="shared" si="45"/>
        <v>Sunday</v>
      </c>
      <c r="D754" s="10" t="str">
        <f t="shared" si="46"/>
        <v>Same</v>
      </c>
      <c r="E754" s="2">
        <v>43.79</v>
      </c>
      <c r="F754" s="2">
        <v>7</v>
      </c>
      <c r="G754" s="1">
        <f t="shared" si="47"/>
        <v>0.15985384791048185</v>
      </c>
      <c r="H754" s="2">
        <v>1.5</v>
      </c>
      <c r="I754" s="26">
        <v>0.75</v>
      </c>
      <c r="J754" s="26">
        <v>0.77430555555555547</v>
      </c>
      <c r="K754" s="27">
        <f>Table3[[#This Row],[Delivery Time]]-Table3[[#This Row],[Order Time]]</f>
        <v>2.4305555555555469E-2</v>
      </c>
      <c r="L754" s="43">
        <v>35</v>
      </c>
      <c r="M754" s="25" t="s">
        <v>11</v>
      </c>
      <c r="N754" s="28"/>
      <c r="O754" s="28" t="s">
        <v>39</v>
      </c>
      <c r="P754" s="25" t="s">
        <v>20</v>
      </c>
    </row>
    <row r="755" spans="1:16" x14ac:dyDescent="0.25">
      <c r="A755" s="23">
        <f t="shared" si="44"/>
        <v>754</v>
      </c>
      <c r="B755" s="24">
        <v>43177</v>
      </c>
      <c r="C755" s="18" t="str">
        <f t="shared" si="45"/>
        <v>Sunday</v>
      </c>
      <c r="D755" s="10" t="str">
        <f t="shared" si="46"/>
        <v>Same</v>
      </c>
      <c r="E755" s="2">
        <v>23.35</v>
      </c>
      <c r="F755" s="2">
        <v>5</v>
      </c>
      <c r="G755" s="1">
        <f t="shared" si="47"/>
        <v>0.21413276231263381</v>
      </c>
      <c r="H755" s="2">
        <v>1.5</v>
      </c>
      <c r="I755" s="26">
        <v>0.78194444444444444</v>
      </c>
      <c r="J755" s="26">
        <v>0.80347222222222225</v>
      </c>
      <c r="K755" s="27">
        <f>Table3[[#This Row],[Delivery Time]]-Table3[[#This Row],[Order Time]]</f>
        <v>2.1527777777777812E-2</v>
      </c>
      <c r="L755" s="43">
        <v>31.000000000000004</v>
      </c>
      <c r="M755" s="25" t="s">
        <v>0</v>
      </c>
      <c r="N755" s="28" t="s">
        <v>26</v>
      </c>
      <c r="O755" s="28" t="s">
        <v>39</v>
      </c>
      <c r="P755" s="25" t="s">
        <v>20</v>
      </c>
    </row>
    <row r="756" spans="1:16" x14ac:dyDescent="0.25">
      <c r="A756" s="23">
        <f t="shared" si="44"/>
        <v>755</v>
      </c>
      <c r="B756" s="24">
        <v>43177</v>
      </c>
      <c r="C756" s="18" t="str">
        <f t="shared" si="45"/>
        <v>Sunday</v>
      </c>
      <c r="D756" s="10" t="str">
        <f t="shared" si="46"/>
        <v>Same</v>
      </c>
      <c r="E756" s="2">
        <v>30.31</v>
      </c>
      <c r="F756" s="2">
        <v>3</v>
      </c>
      <c r="G756" s="1">
        <f t="shared" si="47"/>
        <v>9.8977235235895744E-2</v>
      </c>
      <c r="H756" s="2">
        <v>1.5</v>
      </c>
      <c r="I756" s="26">
        <v>0.80625000000000002</v>
      </c>
      <c r="J756" s="26">
        <v>0.83194444444444438</v>
      </c>
      <c r="K756" s="27">
        <f>Table3[[#This Row],[Delivery Time]]-Table3[[#This Row],[Order Time]]</f>
        <v>2.5694444444444353E-2</v>
      </c>
      <c r="L756" s="43">
        <v>37</v>
      </c>
      <c r="M756" s="25" t="s">
        <v>0</v>
      </c>
      <c r="N756" s="28"/>
      <c r="O756" s="28" t="s">
        <v>39</v>
      </c>
      <c r="P756" s="25" t="s">
        <v>20</v>
      </c>
    </row>
    <row r="757" spans="1:16" x14ac:dyDescent="0.25">
      <c r="A757" s="23">
        <f t="shared" si="44"/>
        <v>756</v>
      </c>
      <c r="B757" s="24">
        <v>43182</v>
      </c>
      <c r="C757" s="18" t="str">
        <f t="shared" si="45"/>
        <v>Friday</v>
      </c>
      <c r="D757" s="10" t="str">
        <f t="shared" si="46"/>
        <v>Different</v>
      </c>
      <c r="E757" s="2">
        <v>29.44</v>
      </c>
      <c r="F757" s="2">
        <v>5.56</v>
      </c>
      <c r="G757" s="1">
        <f t="shared" si="47"/>
        <v>0.18885869565217389</v>
      </c>
      <c r="H757" s="2">
        <v>5</v>
      </c>
      <c r="I757" s="26">
        <v>0.75</v>
      </c>
      <c r="J757" s="26">
        <v>0.75</v>
      </c>
      <c r="K757" s="27">
        <f>Table3[[#This Row],[Delivery Time]]-Table3[[#This Row],[Order Time]]</f>
        <v>0</v>
      </c>
      <c r="L757" s="43">
        <v>0</v>
      </c>
      <c r="M757" s="25" t="s">
        <v>0</v>
      </c>
      <c r="N757" s="28"/>
      <c r="O757" s="28" t="s">
        <v>39</v>
      </c>
      <c r="P757" s="25" t="s">
        <v>16</v>
      </c>
    </row>
    <row r="758" spans="1:16" x14ac:dyDescent="0.25">
      <c r="A758" s="23">
        <f t="shared" si="44"/>
        <v>757</v>
      </c>
      <c r="B758" s="24">
        <v>43182</v>
      </c>
      <c r="C758" s="18" t="str">
        <f t="shared" si="45"/>
        <v>Friday</v>
      </c>
      <c r="D758" s="10" t="str">
        <f t="shared" si="46"/>
        <v>Same</v>
      </c>
      <c r="E758" s="2">
        <v>37.29</v>
      </c>
      <c r="F758" s="2">
        <v>8</v>
      </c>
      <c r="G758" s="1">
        <f t="shared" si="47"/>
        <v>0.2145347278090641</v>
      </c>
      <c r="H758" s="2">
        <v>1.5</v>
      </c>
      <c r="I758" s="26">
        <v>0.72222222222222221</v>
      </c>
      <c r="J758" s="26">
        <v>0.7597222222222223</v>
      </c>
      <c r="K758" s="27">
        <f>Table3[[#This Row],[Delivery Time]]-Table3[[#This Row],[Order Time]]</f>
        <v>3.7500000000000089E-2</v>
      </c>
      <c r="L758" s="43">
        <v>53.999999999999993</v>
      </c>
      <c r="M758" s="25" t="s">
        <v>0</v>
      </c>
      <c r="N758" s="28" t="s">
        <v>25</v>
      </c>
      <c r="O758" s="28" t="s">
        <v>39</v>
      </c>
      <c r="P758" s="25" t="s">
        <v>20</v>
      </c>
    </row>
    <row r="759" spans="1:16" x14ac:dyDescent="0.25">
      <c r="A759" s="23">
        <f t="shared" si="44"/>
        <v>758</v>
      </c>
      <c r="B759" s="24">
        <v>43182</v>
      </c>
      <c r="C759" s="18" t="str">
        <f t="shared" si="45"/>
        <v>Friday</v>
      </c>
      <c r="D759" s="10" t="str">
        <f t="shared" si="46"/>
        <v>Same</v>
      </c>
      <c r="E759" s="2">
        <v>36.479999999999997</v>
      </c>
      <c r="F759" s="2">
        <v>6</v>
      </c>
      <c r="G759" s="1">
        <f t="shared" si="47"/>
        <v>0.16447368421052633</v>
      </c>
      <c r="H759" s="2">
        <v>1.5</v>
      </c>
      <c r="I759" s="26">
        <v>0.72013888888888899</v>
      </c>
      <c r="J759" s="26">
        <v>0.76666666666666661</v>
      </c>
      <c r="K759" s="27">
        <f>Table3[[#This Row],[Delivery Time]]-Table3[[#This Row],[Order Time]]</f>
        <v>4.6527777777777612E-2</v>
      </c>
      <c r="L759" s="43">
        <v>67</v>
      </c>
      <c r="M759" s="25" t="s">
        <v>0</v>
      </c>
      <c r="N759" s="28"/>
      <c r="O759" s="28" t="s">
        <v>39</v>
      </c>
      <c r="P759" s="25" t="s">
        <v>20</v>
      </c>
    </row>
    <row r="760" spans="1:16" x14ac:dyDescent="0.25">
      <c r="A760" s="23">
        <f t="shared" si="44"/>
        <v>759</v>
      </c>
      <c r="B760" s="24">
        <v>43182</v>
      </c>
      <c r="C760" s="18" t="str">
        <f t="shared" si="45"/>
        <v>Friday</v>
      </c>
      <c r="D760" s="10" t="str">
        <f t="shared" si="46"/>
        <v>Same</v>
      </c>
      <c r="E760" s="2">
        <v>34.1</v>
      </c>
      <c r="F760" s="2">
        <v>5</v>
      </c>
      <c r="G760" s="1">
        <f t="shared" si="47"/>
        <v>0.14662756598240467</v>
      </c>
      <c r="H760" s="2">
        <v>1.5</v>
      </c>
      <c r="I760" s="26">
        <v>0.75763888888888886</v>
      </c>
      <c r="J760" s="26">
        <v>0.79166666666666663</v>
      </c>
      <c r="K760" s="27">
        <f>Table3[[#This Row],[Delivery Time]]-Table3[[#This Row],[Order Time]]</f>
        <v>3.4027777777777768E-2</v>
      </c>
      <c r="L760" s="43">
        <v>49</v>
      </c>
      <c r="M760" s="25" t="s">
        <v>0</v>
      </c>
      <c r="N760" s="28" t="s">
        <v>24</v>
      </c>
      <c r="O760" s="28" t="s">
        <v>39</v>
      </c>
      <c r="P760" s="25" t="s">
        <v>20</v>
      </c>
    </row>
    <row r="761" spans="1:16" x14ac:dyDescent="0.25">
      <c r="A761" s="23">
        <f t="shared" si="44"/>
        <v>760</v>
      </c>
      <c r="B761" s="24">
        <v>43182</v>
      </c>
      <c r="C761" s="18" t="str">
        <f t="shared" si="45"/>
        <v>Friday</v>
      </c>
      <c r="D761" s="10" t="str">
        <f t="shared" si="46"/>
        <v>Same</v>
      </c>
      <c r="E761" s="2">
        <v>6.71</v>
      </c>
      <c r="F761" s="2">
        <v>5.29</v>
      </c>
      <c r="G761" s="1">
        <f t="shared" si="47"/>
        <v>0.7883755588673621</v>
      </c>
      <c r="H761" s="2">
        <v>1.5</v>
      </c>
      <c r="I761" s="26">
        <v>0.76458333333333339</v>
      </c>
      <c r="J761" s="26">
        <v>0.79583333333333339</v>
      </c>
      <c r="K761" s="27">
        <f>Table3[[#This Row],[Delivery Time]]-Table3[[#This Row],[Order Time]]</f>
        <v>3.125E-2</v>
      </c>
      <c r="L761" s="43">
        <v>45</v>
      </c>
      <c r="M761" s="25" t="s">
        <v>0</v>
      </c>
      <c r="N761" s="28" t="s">
        <v>24</v>
      </c>
      <c r="O761" s="28" t="s">
        <v>39</v>
      </c>
      <c r="P761" s="25" t="s">
        <v>20</v>
      </c>
    </row>
    <row r="762" spans="1:16" x14ac:dyDescent="0.25">
      <c r="A762" s="23">
        <f t="shared" si="44"/>
        <v>761</v>
      </c>
      <c r="B762" s="24">
        <v>43182</v>
      </c>
      <c r="C762" s="18" t="str">
        <f t="shared" si="45"/>
        <v>Friday</v>
      </c>
      <c r="D762" s="10" t="str">
        <f t="shared" si="46"/>
        <v>Same</v>
      </c>
      <c r="E762" s="2">
        <v>28.36</v>
      </c>
      <c r="F762" s="2">
        <v>7.64</v>
      </c>
      <c r="G762" s="1">
        <f t="shared" si="47"/>
        <v>0.26939351198871647</v>
      </c>
      <c r="H762" s="2">
        <v>5</v>
      </c>
      <c r="I762" s="26">
        <v>0.76180555555555562</v>
      </c>
      <c r="J762" s="26">
        <v>0.80625000000000002</v>
      </c>
      <c r="K762" s="27">
        <f>Table3[[#This Row],[Delivery Time]]-Table3[[#This Row],[Order Time]]</f>
        <v>4.4444444444444398E-2</v>
      </c>
      <c r="L762" s="43">
        <v>64</v>
      </c>
      <c r="M762" s="25" t="s">
        <v>0</v>
      </c>
      <c r="N762" s="28"/>
      <c r="O762" s="28" t="s">
        <v>39</v>
      </c>
      <c r="P762" s="25" t="s">
        <v>20</v>
      </c>
    </row>
    <row r="763" spans="1:16" x14ac:dyDescent="0.25">
      <c r="A763" s="23">
        <f t="shared" si="44"/>
        <v>762</v>
      </c>
      <c r="B763" s="24">
        <v>43182</v>
      </c>
      <c r="C763" s="18" t="str">
        <f t="shared" si="45"/>
        <v>Friday</v>
      </c>
      <c r="D763" s="10" t="str">
        <f t="shared" si="46"/>
        <v>Same</v>
      </c>
      <c r="E763" s="2">
        <v>39.130000000000003</v>
      </c>
      <c r="F763" s="2">
        <v>5</v>
      </c>
      <c r="G763" s="1">
        <f t="shared" si="47"/>
        <v>0.12777919754663941</v>
      </c>
      <c r="H763" s="2">
        <v>1.5</v>
      </c>
      <c r="I763" s="26">
        <v>0.82777777777777783</v>
      </c>
      <c r="J763" s="26">
        <v>0.85138888888888886</v>
      </c>
      <c r="K763" s="27">
        <f>Table3[[#This Row],[Delivery Time]]-Table3[[#This Row],[Order Time]]</f>
        <v>2.3611111111111027E-2</v>
      </c>
      <c r="L763" s="43">
        <v>34</v>
      </c>
      <c r="M763" s="25" t="s">
        <v>0</v>
      </c>
      <c r="N763" s="28"/>
      <c r="O763" s="28" t="s">
        <v>39</v>
      </c>
      <c r="P763" s="25" t="s">
        <v>20</v>
      </c>
    </row>
    <row r="764" spans="1:16" x14ac:dyDescent="0.25">
      <c r="A764" s="23">
        <f t="shared" si="44"/>
        <v>763</v>
      </c>
      <c r="B764" s="24">
        <v>43182</v>
      </c>
      <c r="C764" s="18" t="str">
        <f t="shared" si="45"/>
        <v>Friday</v>
      </c>
      <c r="D764" s="10" t="str">
        <f t="shared" si="46"/>
        <v>Same</v>
      </c>
      <c r="E764" s="2">
        <v>32.479999999999997</v>
      </c>
      <c r="F764" s="2">
        <v>5</v>
      </c>
      <c r="G764" s="1">
        <f t="shared" si="47"/>
        <v>0.1539408866995074</v>
      </c>
      <c r="H764" s="2">
        <v>1.5</v>
      </c>
      <c r="I764" s="26">
        <v>0.8222222222222223</v>
      </c>
      <c r="J764" s="26">
        <v>0.85763888888888884</v>
      </c>
      <c r="K764" s="27">
        <f>Table3[[#This Row],[Delivery Time]]-Table3[[#This Row],[Order Time]]</f>
        <v>3.5416666666666541E-2</v>
      </c>
      <c r="L764" s="43">
        <v>51</v>
      </c>
      <c r="M764" s="25" t="s">
        <v>0</v>
      </c>
      <c r="N764" s="28"/>
      <c r="O764" s="28" t="s">
        <v>39</v>
      </c>
      <c r="P764" s="25" t="s">
        <v>20</v>
      </c>
    </row>
    <row r="765" spans="1:16" x14ac:dyDescent="0.25">
      <c r="A765" s="23">
        <f t="shared" si="44"/>
        <v>764</v>
      </c>
      <c r="B765" s="24">
        <v>43182</v>
      </c>
      <c r="C765" s="18" t="str">
        <f t="shared" si="45"/>
        <v>Friday</v>
      </c>
      <c r="D765" s="10" t="str">
        <f t="shared" si="46"/>
        <v>Same</v>
      </c>
      <c r="E765" s="2">
        <v>28.9</v>
      </c>
      <c r="F765" s="2">
        <v>5</v>
      </c>
      <c r="G765" s="1">
        <f t="shared" si="47"/>
        <v>0.17301038062283738</v>
      </c>
      <c r="H765" s="2">
        <v>1.5</v>
      </c>
      <c r="I765" s="26">
        <v>0.83472222222222225</v>
      </c>
      <c r="J765" s="26">
        <v>0.8666666666666667</v>
      </c>
      <c r="K765" s="27">
        <f>Table3[[#This Row],[Delivery Time]]-Table3[[#This Row],[Order Time]]</f>
        <v>3.1944444444444442E-2</v>
      </c>
      <c r="L765" s="43">
        <v>46.000000000000007</v>
      </c>
      <c r="M765" s="25" t="s">
        <v>0</v>
      </c>
      <c r="N765" s="28" t="s">
        <v>26</v>
      </c>
      <c r="O765" s="28" t="s">
        <v>39</v>
      </c>
      <c r="P765" s="25" t="s">
        <v>20</v>
      </c>
    </row>
    <row r="766" spans="1:16" x14ac:dyDescent="0.25">
      <c r="A766" s="23">
        <f t="shared" si="44"/>
        <v>765</v>
      </c>
      <c r="B766" s="24">
        <v>43182</v>
      </c>
      <c r="C766" s="18" t="str">
        <f t="shared" si="45"/>
        <v>Friday</v>
      </c>
      <c r="D766" s="10" t="str">
        <f t="shared" si="46"/>
        <v>Same</v>
      </c>
      <c r="E766" s="2">
        <v>35.18</v>
      </c>
      <c r="F766" s="2">
        <v>5</v>
      </c>
      <c r="G766" s="1">
        <f t="shared" si="47"/>
        <v>0.14212620807276863</v>
      </c>
      <c r="H766" s="2">
        <v>1.5</v>
      </c>
      <c r="I766" s="26">
        <v>0.87152777777777779</v>
      </c>
      <c r="J766" s="26">
        <v>0.8930555555555556</v>
      </c>
      <c r="K766" s="27">
        <f>Table3[[#This Row],[Delivery Time]]-Table3[[#This Row],[Order Time]]</f>
        <v>2.1527777777777812E-2</v>
      </c>
      <c r="L766" s="43">
        <v>31.000000000000004</v>
      </c>
      <c r="M766" s="25" t="s">
        <v>0</v>
      </c>
      <c r="N766" s="28"/>
      <c r="O766" s="28" t="s">
        <v>39</v>
      </c>
      <c r="P766" s="25" t="s">
        <v>20</v>
      </c>
    </row>
    <row r="767" spans="1:16" x14ac:dyDescent="0.25">
      <c r="A767" s="23">
        <f t="shared" si="44"/>
        <v>766</v>
      </c>
      <c r="B767" s="24">
        <v>43182</v>
      </c>
      <c r="C767" s="18" t="str">
        <f t="shared" si="45"/>
        <v>Friday</v>
      </c>
      <c r="D767" s="10" t="str">
        <f t="shared" si="46"/>
        <v>Same</v>
      </c>
      <c r="E767" s="2">
        <v>23.76</v>
      </c>
      <c r="F767" s="2">
        <v>4.24</v>
      </c>
      <c r="G767" s="1">
        <f t="shared" si="47"/>
        <v>0.17845117845117844</v>
      </c>
      <c r="H767" s="2">
        <v>1.5</v>
      </c>
      <c r="I767" s="26">
        <v>0.87013888888888891</v>
      </c>
      <c r="J767" s="26">
        <v>0.90486111111111101</v>
      </c>
      <c r="K767" s="27">
        <f>Table3[[#This Row],[Delivery Time]]-Table3[[#This Row],[Order Time]]</f>
        <v>3.4722222222222099E-2</v>
      </c>
      <c r="L767" s="43">
        <v>50</v>
      </c>
      <c r="M767" s="25" t="s">
        <v>0</v>
      </c>
      <c r="N767" s="28"/>
      <c r="O767" s="28" t="s">
        <v>41</v>
      </c>
      <c r="P767" s="25" t="s">
        <v>20</v>
      </c>
    </row>
    <row r="768" spans="1:16" x14ac:dyDescent="0.25">
      <c r="A768" s="23">
        <f t="shared" si="44"/>
        <v>767</v>
      </c>
      <c r="B768" s="24">
        <v>43183</v>
      </c>
      <c r="C768" s="18" t="str">
        <f t="shared" si="45"/>
        <v>Saturday</v>
      </c>
      <c r="D768" s="10" t="str">
        <f t="shared" si="46"/>
        <v>Different</v>
      </c>
      <c r="E768" s="2">
        <v>38.049999999999997</v>
      </c>
      <c r="F768" s="2">
        <v>6</v>
      </c>
      <c r="G768" s="1">
        <f t="shared" si="47"/>
        <v>0.15768725361366623</v>
      </c>
      <c r="H768" s="2">
        <v>1.5</v>
      </c>
      <c r="I768" s="26">
        <v>0.68125000000000002</v>
      </c>
      <c r="J768" s="26">
        <v>0.71458333333333324</v>
      </c>
      <c r="K768" s="27">
        <f>Table3[[#This Row],[Delivery Time]]-Table3[[#This Row],[Order Time]]</f>
        <v>3.3333333333333215E-2</v>
      </c>
      <c r="L768" s="43">
        <v>48</v>
      </c>
      <c r="M768" s="25" t="s">
        <v>11</v>
      </c>
      <c r="N768" s="28"/>
      <c r="O768" s="28" t="s">
        <v>39</v>
      </c>
      <c r="P768" s="25" t="s">
        <v>20</v>
      </c>
    </row>
    <row r="769" spans="1:16" x14ac:dyDescent="0.25">
      <c r="A769" s="23">
        <f t="shared" si="44"/>
        <v>768</v>
      </c>
      <c r="B769" s="24">
        <v>43183</v>
      </c>
      <c r="C769" s="18" t="str">
        <f t="shared" si="45"/>
        <v>Saturday</v>
      </c>
      <c r="D769" s="10" t="str">
        <f t="shared" si="46"/>
        <v>Same</v>
      </c>
      <c r="E769" s="2">
        <v>87.84</v>
      </c>
      <c r="F769" s="2">
        <v>20</v>
      </c>
      <c r="G769" s="1">
        <f t="shared" si="47"/>
        <v>0.22768670309653916</v>
      </c>
      <c r="H769" s="2">
        <v>5</v>
      </c>
      <c r="I769" s="26">
        <v>0.78125</v>
      </c>
      <c r="J769" s="26">
        <v>0.78125</v>
      </c>
      <c r="K769" s="27">
        <f>Table3[[#This Row],[Delivery Time]]-Table3[[#This Row],[Order Time]]</f>
        <v>0</v>
      </c>
      <c r="L769" s="43">
        <v>0</v>
      </c>
      <c r="M769" s="25" t="s">
        <v>12</v>
      </c>
      <c r="N769" s="28"/>
      <c r="O769" s="28" t="s">
        <v>39</v>
      </c>
      <c r="P769" s="25" t="s">
        <v>16</v>
      </c>
    </row>
    <row r="770" spans="1:16" x14ac:dyDescent="0.25">
      <c r="A770" s="23">
        <f t="shared" si="44"/>
        <v>769</v>
      </c>
      <c r="B770" s="24">
        <v>43183</v>
      </c>
      <c r="C770" s="18" t="str">
        <f t="shared" si="45"/>
        <v>Saturday</v>
      </c>
      <c r="D770" s="10" t="str">
        <f t="shared" si="46"/>
        <v>Same</v>
      </c>
      <c r="E770" s="2">
        <v>62.68</v>
      </c>
      <c r="F770" s="2">
        <v>12.32</v>
      </c>
      <c r="G770" s="1">
        <f t="shared" si="47"/>
        <v>0.19655392469687302</v>
      </c>
      <c r="H770" s="2">
        <v>5</v>
      </c>
      <c r="I770" s="26">
        <v>0.74791666666666667</v>
      </c>
      <c r="J770" s="26">
        <v>0.78472222222222221</v>
      </c>
      <c r="K770" s="27">
        <f>Table3[[#This Row],[Delivery Time]]-Table3[[#This Row],[Order Time]]</f>
        <v>3.6805555555555536E-2</v>
      </c>
      <c r="L770" s="43">
        <v>53</v>
      </c>
      <c r="M770" s="25" t="s">
        <v>0</v>
      </c>
      <c r="N770" s="28"/>
      <c r="O770" s="28" t="s">
        <v>39</v>
      </c>
      <c r="P770" s="25" t="s">
        <v>20</v>
      </c>
    </row>
    <row r="771" spans="1:16" x14ac:dyDescent="0.25">
      <c r="A771" s="23">
        <f t="shared" si="44"/>
        <v>770</v>
      </c>
      <c r="B771" s="24">
        <v>43183</v>
      </c>
      <c r="C771" s="18" t="str">
        <f t="shared" si="45"/>
        <v>Saturday</v>
      </c>
      <c r="D771" s="10" t="str">
        <f t="shared" si="46"/>
        <v>Same</v>
      </c>
      <c r="E771" s="2">
        <v>5.41</v>
      </c>
      <c r="F771" s="2">
        <v>19.59</v>
      </c>
      <c r="G771" s="1">
        <f t="shared" si="47"/>
        <v>3.621072088724584</v>
      </c>
      <c r="H771" s="2">
        <v>5</v>
      </c>
      <c r="I771" s="26">
        <v>0.75</v>
      </c>
      <c r="J771" s="26">
        <v>0.79166666666666663</v>
      </c>
      <c r="K771" s="27">
        <f>Table3[[#This Row],[Delivery Time]]-Table3[[#This Row],[Order Time]]</f>
        <v>4.166666666666663E-2</v>
      </c>
      <c r="L771" s="43">
        <v>60</v>
      </c>
      <c r="M771" s="25" t="s">
        <v>0</v>
      </c>
      <c r="N771" s="28"/>
      <c r="O771" s="28" t="s">
        <v>39</v>
      </c>
      <c r="P771" s="25" t="s">
        <v>20</v>
      </c>
    </row>
    <row r="772" spans="1:16" x14ac:dyDescent="0.25">
      <c r="A772" s="23">
        <f t="shared" si="44"/>
        <v>771</v>
      </c>
      <c r="B772" s="24">
        <v>43183</v>
      </c>
      <c r="C772" s="18" t="str">
        <f t="shared" si="45"/>
        <v>Saturday</v>
      </c>
      <c r="D772" s="10" t="str">
        <f t="shared" si="46"/>
        <v>Same</v>
      </c>
      <c r="E772" s="2">
        <v>32.369999999999997</v>
      </c>
      <c r="F772" s="2">
        <v>5</v>
      </c>
      <c r="G772" s="1">
        <f t="shared" si="47"/>
        <v>0.15446400988569664</v>
      </c>
      <c r="H772" s="2">
        <v>1.5</v>
      </c>
      <c r="I772" s="26">
        <v>0.79722222222222217</v>
      </c>
      <c r="J772" s="26">
        <v>0.82777777777777783</v>
      </c>
      <c r="K772" s="27">
        <f>Table3[[#This Row],[Delivery Time]]-Table3[[#This Row],[Order Time]]</f>
        <v>3.0555555555555669E-2</v>
      </c>
      <c r="L772" s="43">
        <v>44</v>
      </c>
      <c r="M772" s="25" t="s">
        <v>11</v>
      </c>
      <c r="N772" s="28"/>
      <c r="O772" s="28" t="s">
        <v>40</v>
      </c>
      <c r="P772" s="25" t="s">
        <v>20</v>
      </c>
    </row>
    <row r="773" spans="1:16" x14ac:dyDescent="0.25">
      <c r="A773" s="23">
        <f t="shared" si="44"/>
        <v>772</v>
      </c>
      <c r="B773" s="24">
        <v>43183</v>
      </c>
      <c r="C773" s="18" t="str">
        <f t="shared" si="45"/>
        <v>Saturday</v>
      </c>
      <c r="D773" s="10" t="str">
        <f t="shared" si="46"/>
        <v>Same</v>
      </c>
      <c r="E773" s="2">
        <v>23.82</v>
      </c>
      <c r="F773" s="2">
        <v>6</v>
      </c>
      <c r="G773" s="1">
        <f t="shared" si="47"/>
        <v>0.25188916876574308</v>
      </c>
      <c r="H773" s="2">
        <v>5</v>
      </c>
      <c r="I773" s="26">
        <v>0.80833333333333324</v>
      </c>
      <c r="J773" s="26">
        <v>0.8534722222222223</v>
      </c>
      <c r="K773" s="27">
        <f>Table3[[#This Row],[Delivery Time]]-Table3[[#This Row],[Order Time]]</f>
        <v>4.5138888888889062E-2</v>
      </c>
      <c r="L773" s="43">
        <v>65</v>
      </c>
      <c r="M773" s="25" t="s">
        <v>11</v>
      </c>
      <c r="N773" s="28"/>
      <c r="O773" s="28" t="s">
        <v>41</v>
      </c>
      <c r="P773" s="25" t="s">
        <v>20</v>
      </c>
    </row>
    <row r="774" spans="1:16" x14ac:dyDescent="0.25">
      <c r="A774" s="23">
        <f t="shared" ref="A774:A789" si="48">ROW(A773)</f>
        <v>773</v>
      </c>
      <c r="B774" s="24">
        <v>43183</v>
      </c>
      <c r="C774" s="18" t="str">
        <f t="shared" ref="C774:C837" si="49">TEXT(B774,"dddd")</f>
        <v>Saturday</v>
      </c>
      <c r="D774" s="10" t="str">
        <f t="shared" ref="D774:D837" si="50">IF(B773=B774, "Same", "Different")</f>
        <v>Same</v>
      </c>
      <c r="E774" s="2">
        <v>27.6</v>
      </c>
      <c r="F774" s="2">
        <v>10</v>
      </c>
      <c r="G774" s="1">
        <f t="shared" ref="G774:G837" si="51">F774/E774</f>
        <v>0.36231884057971014</v>
      </c>
      <c r="H774" s="2">
        <v>1.5</v>
      </c>
      <c r="I774" s="26">
        <v>0.85486111111111107</v>
      </c>
      <c r="J774" s="26">
        <v>0.88680555555555562</v>
      </c>
      <c r="K774" s="27">
        <f>Table3[[#This Row],[Delivery Time]]-Table3[[#This Row],[Order Time]]</f>
        <v>3.1944444444444553E-2</v>
      </c>
      <c r="L774" s="43">
        <v>46.000000000000007</v>
      </c>
      <c r="M774" s="25" t="s">
        <v>0</v>
      </c>
      <c r="N774" s="28"/>
      <c r="O774" s="28" t="s">
        <v>40</v>
      </c>
      <c r="P774" s="25" t="s">
        <v>20</v>
      </c>
    </row>
    <row r="775" spans="1:16" x14ac:dyDescent="0.25">
      <c r="A775" s="23">
        <f t="shared" si="48"/>
        <v>774</v>
      </c>
      <c r="B775" s="24">
        <v>43183</v>
      </c>
      <c r="C775" s="18" t="str">
        <f t="shared" si="49"/>
        <v>Saturday</v>
      </c>
      <c r="D775" s="10" t="str">
        <f t="shared" si="50"/>
        <v>Same</v>
      </c>
      <c r="E775" s="2">
        <v>24.84</v>
      </c>
      <c r="F775" s="2">
        <v>4</v>
      </c>
      <c r="G775" s="1">
        <f t="shared" si="51"/>
        <v>0.1610305958132045</v>
      </c>
      <c r="H775" s="2">
        <v>1.5</v>
      </c>
      <c r="I775" s="26">
        <v>0.86736111111111114</v>
      </c>
      <c r="J775" s="26">
        <v>0.89513888888888893</v>
      </c>
      <c r="K775" s="27">
        <f>Table3[[#This Row],[Delivery Time]]-Table3[[#This Row],[Order Time]]</f>
        <v>2.777777777777779E-2</v>
      </c>
      <c r="L775" s="43">
        <v>40</v>
      </c>
      <c r="M775" s="25" t="s">
        <v>0</v>
      </c>
      <c r="N775" s="28"/>
      <c r="O775" s="28" t="s">
        <v>40</v>
      </c>
      <c r="P775" s="25" t="s">
        <v>20</v>
      </c>
    </row>
    <row r="776" spans="1:16" x14ac:dyDescent="0.25">
      <c r="A776" s="23">
        <f t="shared" si="48"/>
        <v>775</v>
      </c>
      <c r="B776" s="24">
        <v>43184</v>
      </c>
      <c r="C776" s="18" t="str">
        <f t="shared" si="49"/>
        <v>Sunday</v>
      </c>
      <c r="D776" s="10" t="str">
        <f t="shared" si="50"/>
        <v>Different</v>
      </c>
      <c r="E776" s="2">
        <v>33.229999999999997</v>
      </c>
      <c r="F776" s="2">
        <v>6</v>
      </c>
      <c r="G776" s="1">
        <f t="shared" si="51"/>
        <v>0.18055973517905508</v>
      </c>
      <c r="H776" s="2">
        <v>1.5</v>
      </c>
      <c r="I776" s="26">
        <v>0.70208333333333339</v>
      </c>
      <c r="J776" s="26">
        <v>0.72361111111111109</v>
      </c>
      <c r="K776" s="27">
        <f>Table3[[#This Row],[Delivery Time]]-Table3[[#This Row],[Order Time]]</f>
        <v>2.1527777777777701E-2</v>
      </c>
      <c r="L776" s="43">
        <v>31.000000000000004</v>
      </c>
      <c r="M776" s="25" t="s">
        <v>0</v>
      </c>
      <c r="N776" s="28"/>
      <c r="O776" s="28" t="s">
        <v>39</v>
      </c>
      <c r="P776" s="25" t="s">
        <v>20</v>
      </c>
    </row>
    <row r="777" spans="1:16" x14ac:dyDescent="0.25">
      <c r="A777" s="23">
        <f t="shared" si="48"/>
        <v>776</v>
      </c>
      <c r="B777" s="24">
        <v>43184</v>
      </c>
      <c r="C777" s="18" t="str">
        <f t="shared" si="49"/>
        <v>Sunday</v>
      </c>
      <c r="D777" s="10" t="str">
        <f t="shared" si="50"/>
        <v>Same</v>
      </c>
      <c r="E777" s="2">
        <v>36.75</v>
      </c>
      <c r="F777" s="2">
        <v>8</v>
      </c>
      <c r="G777" s="1">
        <f t="shared" si="51"/>
        <v>0.21768707482993196</v>
      </c>
      <c r="H777" s="2">
        <v>5</v>
      </c>
      <c r="I777" s="26">
        <v>0.73541666666666661</v>
      </c>
      <c r="J777" s="26">
        <v>0.7631944444444444</v>
      </c>
      <c r="K777" s="27">
        <f>Table3[[#This Row],[Delivery Time]]-Table3[[#This Row],[Order Time]]</f>
        <v>2.777777777777779E-2</v>
      </c>
      <c r="L777" s="43">
        <v>40</v>
      </c>
      <c r="M777" s="25" t="s">
        <v>0</v>
      </c>
      <c r="N777" s="28"/>
      <c r="O777" s="28" t="s">
        <v>39</v>
      </c>
      <c r="P777" s="25" t="s">
        <v>20</v>
      </c>
    </row>
    <row r="778" spans="1:16" x14ac:dyDescent="0.25">
      <c r="A778" s="23">
        <f t="shared" si="48"/>
        <v>777</v>
      </c>
      <c r="B778" s="24">
        <v>43184</v>
      </c>
      <c r="C778" s="18" t="str">
        <f t="shared" si="49"/>
        <v>Sunday</v>
      </c>
      <c r="D778" s="10" t="str">
        <f t="shared" si="50"/>
        <v>Same</v>
      </c>
      <c r="E778" s="2">
        <v>102.78</v>
      </c>
      <c r="F778" s="2">
        <v>20</v>
      </c>
      <c r="G778" s="1">
        <f t="shared" si="51"/>
        <v>0.1945903872348706</v>
      </c>
      <c r="H778" s="2">
        <v>1.5</v>
      </c>
      <c r="I778" s="26">
        <v>0.78194444444444444</v>
      </c>
      <c r="J778" s="26">
        <v>0.7993055555555556</v>
      </c>
      <c r="K778" s="27">
        <f>Table3[[#This Row],[Delivery Time]]-Table3[[#This Row],[Order Time]]</f>
        <v>1.736111111111116E-2</v>
      </c>
      <c r="L778" s="43">
        <v>25</v>
      </c>
      <c r="M778" s="25" t="s">
        <v>0</v>
      </c>
      <c r="N778" s="28"/>
      <c r="O778" s="28" t="s">
        <v>39</v>
      </c>
      <c r="P778" s="25" t="s">
        <v>20</v>
      </c>
    </row>
    <row r="779" spans="1:16" x14ac:dyDescent="0.25">
      <c r="A779" s="23">
        <f t="shared" si="48"/>
        <v>778</v>
      </c>
      <c r="B779" s="24">
        <v>43184</v>
      </c>
      <c r="C779" s="18" t="str">
        <f t="shared" si="49"/>
        <v>Sunday</v>
      </c>
      <c r="D779" s="10" t="str">
        <f t="shared" si="50"/>
        <v>Same</v>
      </c>
      <c r="E779" s="2">
        <v>36.21</v>
      </c>
      <c r="F779" s="2">
        <v>6</v>
      </c>
      <c r="G779" s="1">
        <f t="shared" si="51"/>
        <v>0.16570008285004142</v>
      </c>
      <c r="H779" s="2">
        <v>1.5</v>
      </c>
      <c r="I779" s="26">
        <v>0.77569444444444446</v>
      </c>
      <c r="J779" s="26">
        <v>0.80625000000000002</v>
      </c>
      <c r="K779" s="27">
        <f>Table3[[#This Row],[Delivery Time]]-Table3[[#This Row],[Order Time]]</f>
        <v>3.0555555555555558E-2</v>
      </c>
      <c r="L779" s="43">
        <v>44</v>
      </c>
      <c r="M779" s="25" t="s">
        <v>0</v>
      </c>
      <c r="N779" s="28"/>
      <c r="O779" s="28" t="s">
        <v>39</v>
      </c>
      <c r="P779" s="25" t="s">
        <v>20</v>
      </c>
    </row>
    <row r="780" spans="1:16" x14ac:dyDescent="0.25">
      <c r="A780" s="23">
        <f t="shared" si="48"/>
        <v>779</v>
      </c>
      <c r="B780" s="24">
        <v>43189</v>
      </c>
      <c r="C780" s="18" t="str">
        <f t="shared" si="49"/>
        <v>Friday</v>
      </c>
      <c r="D780" s="10" t="str">
        <f t="shared" si="50"/>
        <v>Different</v>
      </c>
      <c r="E780" s="2">
        <v>35.130000000000003</v>
      </c>
      <c r="F780" s="2">
        <v>5</v>
      </c>
      <c r="G780" s="1">
        <f t="shared" si="51"/>
        <v>0.14232849416453172</v>
      </c>
      <c r="H780" s="2">
        <v>5</v>
      </c>
      <c r="I780" s="26">
        <v>0.7090277777777777</v>
      </c>
      <c r="J780" s="26">
        <v>0.7284722222222223</v>
      </c>
      <c r="K780" s="27">
        <f>Table3[[#This Row],[Delivery Time]]-Table3[[#This Row],[Order Time]]</f>
        <v>1.9444444444444597E-2</v>
      </c>
      <c r="L780" s="43">
        <v>28</v>
      </c>
      <c r="M780" s="25" t="s">
        <v>11</v>
      </c>
      <c r="N780" s="28"/>
      <c r="O780" s="28" t="s">
        <v>39</v>
      </c>
      <c r="P780" s="25" t="s">
        <v>20</v>
      </c>
    </row>
    <row r="781" spans="1:16" x14ac:dyDescent="0.25">
      <c r="A781" s="23">
        <f t="shared" si="48"/>
        <v>780</v>
      </c>
      <c r="B781" s="24">
        <v>43189</v>
      </c>
      <c r="C781" s="18" t="str">
        <f t="shared" si="49"/>
        <v>Friday</v>
      </c>
      <c r="D781" s="10" t="str">
        <f t="shared" si="50"/>
        <v>Same</v>
      </c>
      <c r="E781" s="2">
        <v>97.97</v>
      </c>
      <c r="F781" s="2">
        <v>10</v>
      </c>
      <c r="G781" s="1">
        <f t="shared" si="51"/>
        <v>0.10207206287639073</v>
      </c>
      <c r="H781" s="2">
        <v>1.5</v>
      </c>
      <c r="I781" s="26">
        <v>0.79166666666666663</v>
      </c>
      <c r="J781" s="26">
        <v>0.79166666666666663</v>
      </c>
      <c r="K781" s="27">
        <f>Table3[[#This Row],[Delivery Time]]-Table3[[#This Row],[Order Time]]</f>
        <v>0</v>
      </c>
      <c r="L781" s="43">
        <v>0</v>
      </c>
      <c r="M781" s="25" t="s">
        <v>11</v>
      </c>
      <c r="N781" s="28"/>
      <c r="O781" s="28" t="s">
        <v>39</v>
      </c>
      <c r="P781" s="25" t="s">
        <v>16</v>
      </c>
    </row>
    <row r="782" spans="1:16" x14ac:dyDescent="0.25">
      <c r="A782" s="23">
        <f t="shared" si="48"/>
        <v>781</v>
      </c>
      <c r="B782" s="24">
        <v>43189</v>
      </c>
      <c r="C782" s="18" t="str">
        <f t="shared" si="49"/>
        <v>Friday</v>
      </c>
      <c r="D782" s="10" t="str">
        <f t="shared" si="50"/>
        <v>Same</v>
      </c>
      <c r="E782" s="2">
        <v>29.23</v>
      </c>
      <c r="F782" s="2">
        <v>5</v>
      </c>
      <c r="G782" s="1">
        <f t="shared" si="51"/>
        <v>0.17105713308244955</v>
      </c>
      <c r="H782" s="2">
        <v>1.5</v>
      </c>
      <c r="I782" s="26">
        <v>0.76944444444444438</v>
      </c>
      <c r="J782" s="26">
        <v>0.80138888888888893</v>
      </c>
      <c r="K782" s="27">
        <f>Table3[[#This Row],[Delivery Time]]-Table3[[#This Row],[Order Time]]</f>
        <v>3.1944444444444553E-2</v>
      </c>
      <c r="L782" s="43">
        <v>46.000000000000007</v>
      </c>
      <c r="M782" s="25" t="s">
        <v>11</v>
      </c>
      <c r="N782" s="28"/>
      <c r="O782" s="28" t="s">
        <v>41</v>
      </c>
      <c r="P782" s="25" t="s">
        <v>20</v>
      </c>
    </row>
    <row r="783" spans="1:16" x14ac:dyDescent="0.25">
      <c r="A783" s="23">
        <f t="shared" si="48"/>
        <v>782</v>
      </c>
      <c r="B783" s="24">
        <v>43189</v>
      </c>
      <c r="C783" s="18" t="str">
        <f t="shared" si="49"/>
        <v>Friday</v>
      </c>
      <c r="D783" s="10" t="str">
        <f t="shared" si="50"/>
        <v>Same</v>
      </c>
      <c r="E783" s="2">
        <v>82.7</v>
      </c>
      <c r="F783" s="2">
        <v>10</v>
      </c>
      <c r="G783" s="1">
        <f t="shared" si="51"/>
        <v>0.12091898428053204</v>
      </c>
      <c r="H783" s="2">
        <v>1.5</v>
      </c>
      <c r="I783" s="26">
        <v>0.82777777777777783</v>
      </c>
      <c r="J783" s="26">
        <v>0.84930555555555554</v>
      </c>
      <c r="K783" s="27">
        <f>Table3[[#This Row],[Delivery Time]]-Table3[[#This Row],[Order Time]]</f>
        <v>2.1527777777777701E-2</v>
      </c>
      <c r="L783" s="43">
        <v>31.000000000000004</v>
      </c>
      <c r="M783" s="25" t="s">
        <v>11</v>
      </c>
      <c r="N783" s="28"/>
      <c r="O783" s="28" t="s">
        <v>39</v>
      </c>
      <c r="P783" s="25" t="s">
        <v>20</v>
      </c>
    </row>
    <row r="784" spans="1:16" x14ac:dyDescent="0.25">
      <c r="A784" s="23">
        <f t="shared" si="48"/>
        <v>783</v>
      </c>
      <c r="B784" s="24">
        <v>43189</v>
      </c>
      <c r="C784" s="18" t="str">
        <f t="shared" si="49"/>
        <v>Friday</v>
      </c>
      <c r="D784" s="10" t="str">
        <f t="shared" si="50"/>
        <v>Same</v>
      </c>
      <c r="E784" s="2">
        <v>153.55000000000001</v>
      </c>
      <c r="F784" s="2">
        <v>20</v>
      </c>
      <c r="G784" s="1">
        <f t="shared" si="51"/>
        <v>0.13025073266037121</v>
      </c>
      <c r="H784" s="2">
        <v>1.5</v>
      </c>
      <c r="I784" s="26">
        <v>0.81597222222222221</v>
      </c>
      <c r="J784" s="26">
        <v>0.85416666666666663</v>
      </c>
      <c r="K784" s="27">
        <f>Table3[[#This Row],[Delivery Time]]-Table3[[#This Row],[Order Time]]</f>
        <v>3.819444444444442E-2</v>
      </c>
      <c r="L784" s="43">
        <v>54.999999999999993</v>
      </c>
      <c r="M784" s="25" t="s">
        <v>11</v>
      </c>
      <c r="N784" s="28"/>
      <c r="O784" s="28" t="s">
        <v>39</v>
      </c>
      <c r="P784" s="25" t="s">
        <v>20</v>
      </c>
    </row>
    <row r="785" spans="1:16" x14ac:dyDescent="0.25">
      <c r="A785" s="23">
        <f t="shared" si="48"/>
        <v>784</v>
      </c>
      <c r="B785" s="24">
        <v>43189</v>
      </c>
      <c r="C785" s="18" t="str">
        <f t="shared" si="49"/>
        <v>Friday</v>
      </c>
      <c r="D785" s="10" t="str">
        <f t="shared" si="50"/>
        <v>Same</v>
      </c>
      <c r="E785" s="2">
        <v>29.39</v>
      </c>
      <c r="F785" s="2">
        <v>5</v>
      </c>
      <c r="G785" s="1">
        <f t="shared" si="51"/>
        <v>0.1701258931609391</v>
      </c>
      <c r="H785" s="2">
        <v>1.5</v>
      </c>
      <c r="I785" s="26">
        <v>0.84097222222222223</v>
      </c>
      <c r="J785" s="26">
        <v>0.87916666666666676</v>
      </c>
      <c r="K785" s="27">
        <f>Table3[[#This Row],[Delivery Time]]-Table3[[#This Row],[Order Time]]</f>
        <v>3.8194444444444531E-2</v>
      </c>
      <c r="L785" s="43">
        <v>54.999999999999993</v>
      </c>
      <c r="M785" s="25" t="s">
        <v>0</v>
      </c>
      <c r="N785" s="28"/>
      <c r="O785" s="28" t="s">
        <v>39</v>
      </c>
      <c r="P785" s="25" t="s">
        <v>20</v>
      </c>
    </row>
    <row r="786" spans="1:16" x14ac:dyDescent="0.25">
      <c r="A786" s="23">
        <f t="shared" si="48"/>
        <v>785</v>
      </c>
      <c r="B786" s="24">
        <v>43189</v>
      </c>
      <c r="C786" s="18" t="str">
        <f t="shared" si="49"/>
        <v>Friday</v>
      </c>
      <c r="D786" s="10" t="str">
        <f t="shared" si="50"/>
        <v>Same</v>
      </c>
      <c r="E786" s="2">
        <v>35.72</v>
      </c>
      <c r="F786" s="2">
        <v>3.28</v>
      </c>
      <c r="G786" s="1">
        <f t="shared" si="51"/>
        <v>9.182530795072788E-2</v>
      </c>
      <c r="H786" s="2">
        <v>1.5</v>
      </c>
      <c r="I786" s="26">
        <v>0.85902777777777783</v>
      </c>
      <c r="J786" s="26">
        <v>0.8881944444444444</v>
      </c>
      <c r="K786" s="27">
        <f>Table3[[#This Row],[Delivery Time]]-Table3[[#This Row],[Order Time]]</f>
        <v>2.9166666666666563E-2</v>
      </c>
      <c r="L786" s="43">
        <v>42</v>
      </c>
      <c r="M786" s="25" t="s">
        <v>0</v>
      </c>
      <c r="N786" s="28"/>
      <c r="O786" s="28" t="s">
        <v>39</v>
      </c>
      <c r="P786" s="25" t="s">
        <v>20</v>
      </c>
    </row>
    <row r="787" spans="1:16" x14ac:dyDescent="0.25">
      <c r="A787" s="23">
        <f t="shared" si="48"/>
        <v>786</v>
      </c>
      <c r="B787" s="24">
        <v>43190</v>
      </c>
      <c r="C787" s="18" t="str">
        <f t="shared" si="49"/>
        <v>Saturday</v>
      </c>
      <c r="D787" s="10" t="str">
        <f t="shared" si="50"/>
        <v>Different</v>
      </c>
      <c r="E787" s="2">
        <v>22.41</v>
      </c>
      <c r="F787" s="2">
        <v>2</v>
      </c>
      <c r="G787" s="1">
        <f t="shared" si="51"/>
        <v>8.9245872378402494E-2</v>
      </c>
      <c r="H787" s="2">
        <v>1.5</v>
      </c>
      <c r="I787" s="26">
        <v>0.73749999999999993</v>
      </c>
      <c r="J787" s="26">
        <v>0.76180555555555562</v>
      </c>
      <c r="K787" s="27">
        <f>Table3[[#This Row],[Delivery Time]]-Table3[[#This Row],[Order Time]]</f>
        <v>2.4305555555555691E-2</v>
      </c>
      <c r="L787" s="43">
        <v>35</v>
      </c>
      <c r="M787" s="25" t="s">
        <v>11</v>
      </c>
      <c r="N787" s="28"/>
      <c r="O787" s="28" t="s">
        <v>39</v>
      </c>
      <c r="P787" s="25" t="s">
        <v>20</v>
      </c>
    </row>
    <row r="788" spans="1:16" x14ac:dyDescent="0.25">
      <c r="A788" s="23">
        <f t="shared" si="48"/>
        <v>787</v>
      </c>
      <c r="B788" s="24">
        <v>43190</v>
      </c>
      <c r="C788" s="18" t="str">
        <f t="shared" si="49"/>
        <v>Saturday</v>
      </c>
      <c r="D788" s="10" t="str">
        <f t="shared" si="50"/>
        <v>Same</v>
      </c>
      <c r="E788" s="2">
        <v>85.46</v>
      </c>
      <c r="F788" s="2">
        <v>17</v>
      </c>
      <c r="G788" s="1">
        <f t="shared" si="51"/>
        <v>0.19892347296981044</v>
      </c>
      <c r="H788" s="2">
        <v>7</v>
      </c>
      <c r="I788" s="26">
        <v>0.78125</v>
      </c>
      <c r="J788" s="26">
        <v>0.78125</v>
      </c>
      <c r="K788" s="27">
        <f>Table3[[#This Row],[Delivery Time]]-Table3[[#This Row],[Order Time]]</f>
        <v>0</v>
      </c>
      <c r="L788" s="43">
        <v>0</v>
      </c>
      <c r="M788" s="25" t="s">
        <v>12</v>
      </c>
      <c r="N788" s="28"/>
      <c r="O788" s="28" t="s">
        <v>39</v>
      </c>
      <c r="P788" s="25" t="s">
        <v>16</v>
      </c>
    </row>
    <row r="789" spans="1:16" x14ac:dyDescent="0.25">
      <c r="A789" s="23">
        <f t="shared" si="48"/>
        <v>788</v>
      </c>
      <c r="B789" s="24">
        <v>43190</v>
      </c>
      <c r="C789" s="18" t="str">
        <f t="shared" si="49"/>
        <v>Saturday</v>
      </c>
      <c r="D789" s="10" t="str">
        <f t="shared" si="50"/>
        <v>Same</v>
      </c>
      <c r="E789" s="2">
        <v>25.66</v>
      </c>
      <c r="F789" s="2">
        <v>6</v>
      </c>
      <c r="G789" s="1">
        <f t="shared" si="51"/>
        <v>0.23382696804364769</v>
      </c>
      <c r="H789" s="2">
        <v>1.5</v>
      </c>
      <c r="I789" s="26">
        <v>0.80069444444444438</v>
      </c>
      <c r="J789" s="26">
        <v>0.82291666666666663</v>
      </c>
      <c r="K789" s="27">
        <f>Table3[[#This Row],[Delivery Time]]-Table3[[#This Row],[Order Time]]</f>
        <v>2.2222222222222254E-2</v>
      </c>
      <c r="L789" s="43">
        <v>32</v>
      </c>
      <c r="M789" s="25" t="s">
        <v>11</v>
      </c>
      <c r="N789" s="28"/>
      <c r="O789" s="28" t="s">
        <v>39</v>
      </c>
      <c r="P789" s="25" t="s">
        <v>20</v>
      </c>
    </row>
    <row r="790" spans="1:16" x14ac:dyDescent="0.25">
      <c r="A790" s="23">
        <f>ROW(A789)</f>
        <v>789</v>
      </c>
      <c r="B790" s="24">
        <v>43191</v>
      </c>
      <c r="C790" s="18" t="str">
        <f t="shared" si="49"/>
        <v>Sunday</v>
      </c>
      <c r="D790" s="10" t="str">
        <f t="shared" si="50"/>
        <v>Different</v>
      </c>
      <c r="E790" s="2">
        <v>35.130000000000003</v>
      </c>
      <c r="F790" s="2">
        <v>5</v>
      </c>
      <c r="G790" s="1">
        <f t="shared" si="51"/>
        <v>0.14232849416453172</v>
      </c>
      <c r="H790" s="2">
        <v>5</v>
      </c>
      <c r="I790" s="26">
        <v>0.7270833333333333</v>
      </c>
      <c r="J790" s="26">
        <v>0.75277777777777777</v>
      </c>
      <c r="K790" s="27">
        <f>Table3[[#This Row],[Delivery Time]]-Table3[[#This Row],[Order Time]]</f>
        <v>2.5694444444444464E-2</v>
      </c>
      <c r="L790" s="43">
        <v>37</v>
      </c>
      <c r="M790" s="25" t="s">
        <v>1</v>
      </c>
      <c r="N790" s="28"/>
      <c r="O790" s="28" t="s">
        <v>39</v>
      </c>
      <c r="P790" s="25" t="s">
        <v>20</v>
      </c>
    </row>
    <row r="791" spans="1:16" x14ac:dyDescent="0.25">
      <c r="A791" s="23">
        <f>ROW(A790)</f>
        <v>790</v>
      </c>
      <c r="B791" s="24">
        <v>43191</v>
      </c>
      <c r="C791" s="18" t="str">
        <f t="shared" si="49"/>
        <v>Sunday</v>
      </c>
      <c r="D791" s="10" t="str">
        <f t="shared" si="50"/>
        <v>Same</v>
      </c>
      <c r="E791" s="2">
        <v>55.42</v>
      </c>
      <c r="F791" s="2">
        <v>9.58</v>
      </c>
      <c r="G791" s="1">
        <f t="shared" si="51"/>
        <v>0.17286178274990976</v>
      </c>
      <c r="H791" s="2">
        <v>1.5</v>
      </c>
      <c r="I791" s="26">
        <v>0.76250000000000007</v>
      </c>
      <c r="J791" s="26">
        <v>0.78402777777777777</v>
      </c>
      <c r="K791" s="27">
        <f>Table3[[#This Row],[Delivery Time]]-Table3[[#This Row],[Order Time]]</f>
        <v>2.1527777777777701E-2</v>
      </c>
      <c r="L791" s="43">
        <v>31.000000000000004</v>
      </c>
      <c r="M791" s="25" t="s">
        <v>11</v>
      </c>
      <c r="N791" s="28"/>
      <c r="O791" s="28" t="s">
        <v>39</v>
      </c>
      <c r="P791" s="25" t="s">
        <v>20</v>
      </c>
    </row>
    <row r="792" spans="1:16" x14ac:dyDescent="0.25">
      <c r="A792" s="23">
        <f t="shared" ref="A792:A855" si="52">ROW(A791)</f>
        <v>791</v>
      </c>
      <c r="B792" s="24">
        <v>43191</v>
      </c>
      <c r="C792" s="18" t="str">
        <f t="shared" si="49"/>
        <v>Sunday</v>
      </c>
      <c r="D792" s="10" t="str">
        <f t="shared" si="50"/>
        <v>Same</v>
      </c>
      <c r="E792" s="2">
        <v>23.82</v>
      </c>
      <c r="F792" s="2">
        <v>7</v>
      </c>
      <c r="G792" s="1">
        <f t="shared" si="51"/>
        <v>0.29387069689336692</v>
      </c>
      <c r="H792" s="2">
        <v>1.5</v>
      </c>
      <c r="I792" s="26">
        <v>0.80208333333333337</v>
      </c>
      <c r="J792" s="26">
        <v>0.8256944444444444</v>
      </c>
      <c r="K792" s="27">
        <f>Table3[[#This Row],[Delivery Time]]-Table3[[#This Row],[Order Time]]</f>
        <v>2.3611111111111027E-2</v>
      </c>
      <c r="L792" s="43">
        <v>34</v>
      </c>
      <c r="M792" s="25" t="s">
        <v>0</v>
      </c>
      <c r="N792" s="28"/>
      <c r="O792" s="28" t="s">
        <v>39</v>
      </c>
      <c r="P792" s="25" t="s">
        <v>20</v>
      </c>
    </row>
    <row r="793" spans="1:16" x14ac:dyDescent="0.25">
      <c r="A793" s="23">
        <f t="shared" si="52"/>
        <v>792</v>
      </c>
      <c r="B793" s="24">
        <v>43191</v>
      </c>
      <c r="C793" s="18" t="str">
        <f t="shared" si="49"/>
        <v>Sunday</v>
      </c>
      <c r="D793" s="10" t="str">
        <f t="shared" si="50"/>
        <v>Same</v>
      </c>
      <c r="E793" s="2">
        <v>42.76</v>
      </c>
      <c r="F793" s="2">
        <v>7</v>
      </c>
      <c r="G793" s="1">
        <f t="shared" si="51"/>
        <v>0.16370439663236672</v>
      </c>
      <c r="H793" s="2">
        <v>1.5</v>
      </c>
      <c r="I793" s="26">
        <v>0.80625000000000002</v>
      </c>
      <c r="J793" s="26">
        <v>0.83611111111111114</v>
      </c>
      <c r="K793" s="27">
        <f>Table3[[#This Row],[Delivery Time]]-Table3[[#This Row],[Order Time]]</f>
        <v>2.9861111111111116E-2</v>
      </c>
      <c r="L793" s="43">
        <v>43</v>
      </c>
      <c r="M793" s="25" t="s">
        <v>12</v>
      </c>
      <c r="N793" s="28"/>
      <c r="O793" s="28" t="s">
        <v>39</v>
      </c>
      <c r="P793" s="25" t="s">
        <v>20</v>
      </c>
    </row>
    <row r="794" spans="1:16" x14ac:dyDescent="0.25">
      <c r="A794" s="23">
        <f t="shared" si="52"/>
        <v>793</v>
      </c>
      <c r="B794" s="24">
        <v>43191</v>
      </c>
      <c r="C794" s="18" t="str">
        <f t="shared" si="49"/>
        <v>Sunday</v>
      </c>
      <c r="D794" s="10" t="str">
        <f t="shared" si="50"/>
        <v>Same</v>
      </c>
      <c r="E794" s="2">
        <v>41.57</v>
      </c>
      <c r="F794" s="2">
        <v>2.4300000000000002</v>
      </c>
      <c r="G794" s="1">
        <f t="shared" si="51"/>
        <v>5.8455617031513113E-2</v>
      </c>
      <c r="H794" s="2">
        <v>1.5</v>
      </c>
      <c r="I794" s="26">
        <v>0.80555555555555547</v>
      </c>
      <c r="J794" s="26">
        <v>0.84375</v>
      </c>
      <c r="K794" s="27">
        <f>Table3[[#This Row],[Delivery Time]]-Table3[[#This Row],[Order Time]]</f>
        <v>3.8194444444444531E-2</v>
      </c>
      <c r="L794" s="43">
        <v>54.999999999999993</v>
      </c>
      <c r="M794" s="25" t="s">
        <v>0</v>
      </c>
      <c r="N794" s="28"/>
      <c r="O794" s="28" t="s">
        <v>41</v>
      </c>
      <c r="P794" s="25" t="s">
        <v>20</v>
      </c>
    </row>
    <row r="795" spans="1:16" x14ac:dyDescent="0.25">
      <c r="A795" s="23">
        <f t="shared" si="52"/>
        <v>794</v>
      </c>
      <c r="B795" s="24">
        <v>43197</v>
      </c>
      <c r="C795" s="18" t="str">
        <f t="shared" si="49"/>
        <v>Saturday</v>
      </c>
      <c r="D795" s="10" t="str">
        <f t="shared" si="50"/>
        <v>Different</v>
      </c>
      <c r="E795" s="2">
        <v>22.14</v>
      </c>
      <c r="F795" s="2">
        <v>4.8600000000000003</v>
      </c>
      <c r="G795" s="1">
        <f t="shared" si="51"/>
        <v>0.21951219512195122</v>
      </c>
      <c r="H795" s="2">
        <v>5</v>
      </c>
      <c r="I795" s="26">
        <v>0.7270833333333333</v>
      </c>
      <c r="J795" s="26">
        <v>0.76527777777777783</v>
      </c>
      <c r="K795" s="27">
        <f>Table3[[#This Row],[Delivery Time]]-Table3[[#This Row],[Order Time]]</f>
        <v>3.8194444444444531E-2</v>
      </c>
      <c r="L795" s="43">
        <v>54.999999999999993</v>
      </c>
      <c r="M795" s="25" t="s">
        <v>0</v>
      </c>
      <c r="N795" s="28"/>
      <c r="O795" s="28" t="s">
        <v>39</v>
      </c>
      <c r="P795" s="25" t="s">
        <v>20</v>
      </c>
    </row>
    <row r="796" spans="1:16" x14ac:dyDescent="0.25">
      <c r="A796" s="23">
        <f t="shared" si="52"/>
        <v>795</v>
      </c>
      <c r="B796" s="24">
        <v>43197</v>
      </c>
      <c r="C796" s="18" t="str">
        <f t="shared" si="49"/>
        <v>Saturday</v>
      </c>
      <c r="D796" s="10" t="str">
        <f t="shared" si="50"/>
        <v>Same</v>
      </c>
      <c r="E796" s="2">
        <v>49.2</v>
      </c>
      <c r="F796" s="2">
        <v>10</v>
      </c>
      <c r="G796" s="1">
        <f t="shared" si="51"/>
        <v>0.2032520325203252</v>
      </c>
      <c r="H796" s="2">
        <v>1.5</v>
      </c>
      <c r="I796" s="26">
        <v>0.7416666666666667</v>
      </c>
      <c r="J796" s="26">
        <v>0.77847222222222223</v>
      </c>
      <c r="K796" s="27">
        <f>Table3[[#This Row],[Delivery Time]]-Table3[[#This Row],[Order Time]]</f>
        <v>3.6805555555555536E-2</v>
      </c>
      <c r="L796" s="43">
        <v>53</v>
      </c>
      <c r="M796" s="25" t="s">
        <v>0</v>
      </c>
      <c r="N796" s="28"/>
      <c r="O796" s="28" t="s">
        <v>39</v>
      </c>
      <c r="P796" s="25" t="s">
        <v>20</v>
      </c>
    </row>
    <row r="797" spans="1:16" x14ac:dyDescent="0.25">
      <c r="A797" s="23">
        <f t="shared" si="52"/>
        <v>796</v>
      </c>
      <c r="B797" s="24">
        <v>43197</v>
      </c>
      <c r="C797" s="18" t="str">
        <f t="shared" si="49"/>
        <v>Saturday</v>
      </c>
      <c r="D797" s="10" t="str">
        <f t="shared" si="50"/>
        <v>Same</v>
      </c>
      <c r="E797" s="2">
        <v>46.98</v>
      </c>
      <c r="F797" s="2">
        <v>10</v>
      </c>
      <c r="G797" s="1">
        <f t="shared" si="51"/>
        <v>0.21285653469561516</v>
      </c>
      <c r="H797" s="2">
        <v>1.5</v>
      </c>
      <c r="I797" s="26">
        <v>0.7402777777777777</v>
      </c>
      <c r="J797" s="26">
        <v>0.78611111111111109</v>
      </c>
      <c r="K797" s="27">
        <f>Table3[[#This Row],[Delivery Time]]-Table3[[#This Row],[Order Time]]</f>
        <v>4.5833333333333393E-2</v>
      </c>
      <c r="L797" s="43">
        <v>66</v>
      </c>
      <c r="M797" s="25" t="s">
        <v>0</v>
      </c>
      <c r="N797" s="28"/>
      <c r="O797" s="28" t="s">
        <v>39</v>
      </c>
      <c r="P797" s="25" t="s">
        <v>20</v>
      </c>
    </row>
    <row r="798" spans="1:16" x14ac:dyDescent="0.25">
      <c r="A798" s="23">
        <f t="shared" si="52"/>
        <v>797</v>
      </c>
      <c r="B798" s="24">
        <v>43197</v>
      </c>
      <c r="C798" s="18" t="str">
        <f t="shared" si="49"/>
        <v>Saturday</v>
      </c>
      <c r="D798" s="10" t="str">
        <f t="shared" si="50"/>
        <v>Same</v>
      </c>
      <c r="E798" s="2">
        <v>124.22</v>
      </c>
      <c r="F798" s="2">
        <v>20</v>
      </c>
      <c r="G798" s="1">
        <f t="shared" si="51"/>
        <v>0.16100466913540493</v>
      </c>
      <c r="H798" s="2">
        <v>5</v>
      </c>
      <c r="I798" s="26">
        <v>0.80069444444444438</v>
      </c>
      <c r="J798" s="26">
        <v>0.83333333333333337</v>
      </c>
      <c r="K798" s="27">
        <f>Table3[[#This Row],[Delivery Time]]-Table3[[#This Row],[Order Time]]</f>
        <v>3.2638888888888995E-2</v>
      </c>
      <c r="L798" s="43">
        <v>47.000000000000007</v>
      </c>
      <c r="M798" s="25" t="s">
        <v>0</v>
      </c>
      <c r="N798" s="28"/>
      <c r="O798" s="28" t="s">
        <v>39</v>
      </c>
      <c r="P798" s="25" t="s">
        <v>20</v>
      </c>
    </row>
    <row r="799" spans="1:16" x14ac:dyDescent="0.25">
      <c r="A799" s="23">
        <f t="shared" si="52"/>
        <v>798</v>
      </c>
      <c r="B799" s="24">
        <v>43197</v>
      </c>
      <c r="C799" s="18" t="str">
        <f t="shared" si="49"/>
        <v>Saturday</v>
      </c>
      <c r="D799" s="10" t="str">
        <f t="shared" si="50"/>
        <v>Same</v>
      </c>
      <c r="E799" s="2">
        <v>97.32</v>
      </c>
      <c r="F799" s="2">
        <v>20</v>
      </c>
      <c r="G799" s="1">
        <f t="shared" si="51"/>
        <v>0.20550760378133992</v>
      </c>
      <c r="H799" s="2">
        <v>1.5</v>
      </c>
      <c r="I799" s="26">
        <v>0.85416666666666663</v>
      </c>
      <c r="J799" s="26">
        <v>0.87986111111111109</v>
      </c>
      <c r="K799" s="27">
        <f>Table3[[#This Row],[Delivery Time]]-Table3[[#This Row],[Order Time]]</f>
        <v>2.5694444444444464E-2</v>
      </c>
      <c r="L799" s="43">
        <v>37</v>
      </c>
      <c r="M799" s="25" t="s">
        <v>0</v>
      </c>
      <c r="N799" s="28"/>
      <c r="O799" s="28" t="s">
        <v>40</v>
      </c>
      <c r="P799" s="25" t="s">
        <v>20</v>
      </c>
    </row>
    <row r="800" spans="1:16" x14ac:dyDescent="0.25">
      <c r="A800" s="23">
        <f t="shared" si="52"/>
        <v>799</v>
      </c>
      <c r="B800" s="24">
        <v>43197</v>
      </c>
      <c r="C800" s="18" t="str">
        <f t="shared" si="49"/>
        <v>Saturday</v>
      </c>
      <c r="D800" s="10" t="str">
        <f t="shared" si="50"/>
        <v>Same</v>
      </c>
      <c r="E800" s="2">
        <v>59.48</v>
      </c>
      <c r="F800" s="2">
        <v>12</v>
      </c>
      <c r="G800" s="1">
        <f t="shared" si="51"/>
        <v>0.20174848688634836</v>
      </c>
      <c r="H800" s="2">
        <v>5</v>
      </c>
      <c r="I800" s="26">
        <v>0.85277777777777775</v>
      </c>
      <c r="J800" s="26">
        <v>0.89583333333333337</v>
      </c>
      <c r="K800" s="27">
        <f>Table3[[#This Row],[Delivery Time]]-Table3[[#This Row],[Order Time]]</f>
        <v>4.3055555555555625E-2</v>
      </c>
      <c r="L800" s="43">
        <v>62.000000000000007</v>
      </c>
      <c r="M800" s="25" t="s">
        <v>0</v>
      </c>
      <c r="N800" s="28"/>
      <c r="O800" s="28" t="s">
        <v>39</v>
      </c>
      <c r="P800" s="25" t="s">
        <v>20</v>
      </c>
    </row>
    <row r="801" spans="1:16" x14ac:dyDescent="0.25">
      <c r="A801" s="23">
        <f t="shared" si="52"/>
        <v>800</v>
      </c>
      <c r="B801" s="24">
        <v>43198</v>
      </c>
      <c r="C801" s="18" t="str">
        <f t="shared" si="49"/>
        <v>Sunday</v>
      </c>
      <c r="D801" s="10" t="str">
        <f t="shared" si="50"/>
        <v>Different</v>
      </c>
      <c r="E801" s="2">
        <v>44.06</v>
      </c>
      <c r="F801" s="2">
        <v>6</v>
      </c>
      <c r="G801" s="1">
        <f t="shared" si="51"/>
        <v>0.13617793917385382</v>
      </c>
      <c r="H801" s="2">
        <v>1.5</v>
      </c>
      <c r="I801" s="26">
        <v>0.72013888888888899</v>
      </c>
      <c r="J801" s="26">
        <v>0.7416666666666667</v>
      </c>
      <c r="K801" s="27">
        <f>Table3[[#This Row],[Delivery Time]]-Table3[[#This Row],[Order Time]]</f>
        <v>2.1527777777777701E-2</v>
      </c>
      <c r="L801" s="43">
        <v>31.000000000000004</v>
      </c>
      <c r="M801" s="25" t="s">
        <v>0</v>
      </c>
      <c r="N801" s="28"/>
      <c r="O801" s="28" t="s">
        <v>39</v>
      </c>
      <c r="P801" s="25" t="s">
        <v>20</v>
      </c>
    </row>
    <row r="802" spans="1:16" x14ac:dyDescent="0.25">
      <c r="A802" s="23">
        <f t="shared" si="52"/>
        <v>801</v>
      </c>
      <c r="B802" s="24">
        <v>43198</v>
      </c>
      <c r="C802" s="18" t="str">
        <f t="shared" si="49"/>
        <v>Sunday</v>
      </c>
      <c r="D802" s="10" t="str">
        <f t="shared" si="50"/>
        <v>Same</v>
      </c>
      <c r="E802" s="2">
        <v>34.86</v>
      </c>
      <c r="F802" s="2">
        <v>4</v>
      </c>
      <c r="G802" s="1">
        <f t="shared" si="51"/>
        <v>0.11474469305794607</v>
      </c>
      <c r="H802" s="2">
        <v>5</v>
      </c>
      <c r="I802" s="26">
        <v>0.71250000000000002</v>
      </c>
      <c r="J802" s="26">
        <v>0.75</v>
      </c>
      <c r="K802" s="27">
        <f>Table3[[#This Row],[Delivery Time]]-Table3[[#This Row],[Order Time]]</f>
        <v>3.7499999999999978E-2</v>
      </c>
      <c r="L802" s="43">
        <v>53.999999999999993</v>
      </c>
      <c r="M802" s="25" t="s">
        <v>0</v>
      </c>
      <c r="N802" s="28"/>
      <c r="O802" s="28" t="s">
        <v>39</v>
      </c>
      <c r="P802" s="25" t="s">
        <v>20</v>
      </c>
    </row>
    <row r="803" spans="1:16" x14ac:dyDescent="0.25">
      <c r="A803" s="23">
        <f t="shared" si="52"/>
        <v>802</v>
      </c>
      <c r="B803" s="24">
        <v>43198</v>
      </c>
      <c r="C803" s="18" t="str">
        <f t="shared" si="49"/>
        <v>Sunday</v>
      </c>
      <c r="D803" s="10" t="str">
        <f t="shared" si="50"/>
        <v>Same</v>
      </c>
      <c r="E803" s="2">
        <v>36.81</v>
      </c>
      <c r="F803" s="2">
        <v>5</v>
      </c>
      <c r="G803" s="1">
        <f t="shared" si="51"/>
        <v>0.13583265417006246</v>
      </c>
      <c r="H803" s="2">
        <v>5</v>
      </c>
      <c r="I803" s="26">
        <v>0.72013888888888899</v>
      </c>
      <c r="J803" s="26">
        <v>0.76180555555555562</v>
      </c>
      <c r="K803" s="27">
        <f>Table3[[#This Row],[Delivery Time]]-Table3[[#This Row],[Order Time]]</f>
        <v>4.166666666666663E-2</v>
      </c>
      <c r="L803" s="43">
        <v>60</v>
      </c>
      <c r="M803" s="25" t="s">
        <v>0</v>
      </c>
      <c r="N803" s="28"/>
      <c r="O803" s="28" t="s">
        <v>39</v>
      </c>
      <c r="P803" s="25" t="s">
        <v>20</v>
      </c>
    </row>
    <row r="804" spans="1:16" x14ac:dyDescent="0.25">
      <c r="A804" s="23">
        <f t="shared" si="52"/>
        <v>803</v>
      </c>
      <c r="B804" s="24">
        <v>43198</v>
      </c>
      <c r="C804" s="18" t="str">
        <f t="shared" si="49"/>
        <v>Sunday</v>
      </c>
      <c r="D804" s="10" t="str">
        <f t="shared" si="50"/>
        <v>Same</v>
      </c>
      <c r="E804" s="2">
        <v>41.68</v>
      </c>
      <c r="F804" s="2">
        <v>8.32</v>
      </c>
      <c r="G804" s="1">
        <f t="shared" si="51"/>
        <v>0.199616122840691</v>
      </c>
      <c r="H804" s="2">
        <v>1.5</v>
      </c>
      <c r="I804" s="26">
        <v>0.79861111111111116</v>
      </c>
      <c r="J804" s="26">
        <v>0.81805555555555554</v>
      </c>
      <c r="K804" s="27">
        <f>Table3[[#This Row],[Delivery Time]]-Table3[[#This Row],[Order Time]]</f>
        <v>1.9444444444444375E-2</v>
      </c>
      <c r="L804" s="43">
        <v>28</v>
      </c>
      <c r="M804" s="25" t="s">
        <v>11</v>
      </c>
      <c r="N804" s="28"/>
      <c r="O804" s="28" t="s">
        <v>39</v>
      </c>
      <c r="P804" s="25" t="s">
        <v>20</v>
      </c>
    </row>
    <row r="805" spans="1:16" x14ac:dyDescent="0.25">
      <c r="A805" s="23">
        <f t="shared" si="52"/>
        <v>804</v>
      </c>
      <c r="B805" s="24">
        <v>43198</v>
      </c>
      <c r="C805" s="18" t="str">
        <f t="shared" si="49"/>
        <v>Sunday</v>
      </c>
      <c r="D805" s="10" t="str">
        <f t="shared" si="50"/>
        <v>Same</v>
      </c>
      <c r="E805" s="2">
        <v>71.88</v>
      </c>
      <c r="F805" s="2">
        <v>8</v>
      </c>
      <c r="G805" s="1">
        <f t="shared" si="51"/>
        <v>0.11129660545353368</v>
      </c>
      <c r="H805" s="2">
        <v>1.5</v>
      </c>
      <c r="I805" s="26">
        <v>0.7993055555555556</v>
      </c>
      <c r="J805" s="26">
        <v>0.82847222222222217</v>
      </c>
      <c r="K805" s="27">
        <f>Table3[[#This Row],[Delivery Time]]-Table3[[#This Row],[Order Time]]</f>
        <v>2.9166666666666563E-2</v>
      </c>
      <c r="L805" s="43">
        <v>42</v>
      </c>
      <c r="M805" s="25" t="s">
        <v>11</v>
      </c>
      <c r="N805" s="28"/>
      <c r="O805" s="28" t="s">
        <v>39</v>
      </c>
      <c r="P805" s="25" t="s">
        <v>20</v>
      </c>
    </row>
    <row r="806" spans="1:16" x14ac:dyDescent="0.25">
      <c r="A806" s="23">
        <f t="shared" si="52"/>
        <v>805</v>
      </c>
      <c r="B806" s="24">
        <v>43203</v>
      </c>
      <c r="C806" s="18" t="str">
        <f t="shared" si="49"/>
        <v>Friday</v>
      </c>
      <c r="D806" s="10" t="str">
        <f t="shared" si="50"/>
        <v>Different</v>
      </c>
      <c r="E806" s="2">
        <v>33.5</v>
      </c>
      <c r="F806" s="2">
        <v>5</v>
      </c>
      <c r="G806" s="1">
        <f t="shared" si="51"/>
        <v>0.14925373134328357</v>
      </c>
      <c r="H806" s="2">
        <v>5</v>
      </c>
      <c r="I806" s="26">
        <v>0.71180555555555547</v>
      </c>
      <c r="J806" s="26">
        <v>0.7402777777777777</v>
      </c>
      <c r="K806" s="27">
        <f>Table3[[#This Row],[Delivery Time]]-Table3[[#This Row],[Order Time]]</f>
        <v>2.8472222222222232E-2</v>
      </c>
      <c r="L806" s="43">
        <v>41</v>
      </c>
      <c r="M806" s="25" t="s">
        <v>0</v>
      </c>
      <c r="N806" s="28"/>
      <c r="O806" s="28" t="s">
        <v>39</v>
      </c>
      <c r="P806" s="25" t="s">
        <v>20</v>
      </c>
    </row>
    <row r="807" spans="1:16" x14ac:dyDescent="0.25">
      <c r="A807" s="23">
        <f t="shared" si="52"/>
        <v>806</v>
      </c>
      <c r="B807" s="24">
        <v>43203</v>
      </c>
      <c r="C807" s="18" t="str">
        <f t="shared" si="49"/>
        <v>Friday</v>
      </c>
      <c r="D807" s="10" t="str">
        <f t="shared" si="50"/>
        <v>Same</v>
      </c>
      <c r="E807" s="2">
        <v>53.75</v>
      </c>
      <c r="F807" s="2">
        <v>10</v>
      </c>
      <c r="G807" s="1">
        <f t="shared" si="51"/>
        <v>0.18604651162790697</v>
      </c>
      <c r="H807" s="2">
        <v>1.5</v>
      </c>
      <c r="I807" s="26">
        <v>0.71458333333333324</v>
      </c>
      <c r="J807" s="26">
        <v>0.75277777777777777</v>
      </c>
      <c r="K807" s="27">
        <f>Table3[[#This Row],[Delivery Time]]-Table3[[#This Row],[Order Time]]</f>
        <v>3.8194444444444531E-2</v>
      </c>
      <c r="L807" s="43">
        <v>54.999999999999993</v>
      </c>
      <c r="M807" s="25" t="s">
        <v>0</v>
      </c>
      <c r="N807" s="28"/>
      <c r="O807" s="28" t="s">
        <v>40</v>
      </c>
      <c r="P807" s="25" t="s">
        <v>20</v>
      </c>
    </row>
    <row r="808" spans="1:16" x14ac:dyDescent="0.25">
      <c r="A808" s="23">
        <f t="shared" si="52"/>
        <v>807</v>
      </c>
      <c r="B808" s="24">
        <v>43203</v>
      </c>
      <c r="C808" s="18" t="str">
        <f t="shared" si="49"/>
        <v>Friday</v>
      </c>
      <c r="D808" s="10" t="str">
        <f t="shared" si="50"/>
        <v>Same</v>
      </c>
      <c r="E808" s="2">
        <v>32.200000000000003</v>
      </c>
      <c r="F808" s="2">
        <v>5</v>
      </c>
      <c r="G808" s="1">
        <f t="shared" si="51"/>
        <v>0.15527950310559005</v>
      </c>
      <c r="H808" s="2">
        <v>1.5</v>
      </c>
      <c r="I808" s="26">
        <v>0.71458333333333324</v>
      </c>
      <c r="J808" s="26">
        <v>0.7631944444444444</v>
      </c>
      <c r="K808" s="27">
        <f>Table3[[#This Row],[Delivery Time]]-Table3[[#This Row],[Order Time]]</f>
        <v>4.861111111111116E-2</v>
      </c>
      <c r="L808" s="43">
        <v>70</v>
      </c>
      <c r="M808" s="25" t="s">
        <v>0</v>
      </c>
      <c r="N808" s="28"/>
      <c r="O808" s="28" t="s">
        <v>41</v>
      </c>
      <c r="P808" s="25" t="s">
        <v>20</v>
      </c>
    </row>
    <row r="809" spans="1:16" x14ac:dyDescent="0.25">
      <c r="A809" s="23">
        <f t="shared" si="52"/>
        <v>808</v>
      </c>
      <c r="B809" s="24">
        <v>43203</v>
      </c>
      <c r="C809" s="18" t="str">
        <f t="shared" si="49"/>
        <v>Friday</v>
      </c>
      <c r="D809" s="10" t="str">
        <f t="shared" si="50"/>
        <v>Same</v>
      </c>
      <c r="E809" s="2">
        <v>24.57</v>
      </c>
      <c r="F809" s="2">
        <v>4</v>
      </c>
      <c r="G809" s="1">
        <f t="shared" si="51"/>
        <v>0.1628001628001628</v>
      </c>
      <c r="H809" s="2">
        <v>1.5</v>
      </c>
      <c r="I809" s="26">
        <v>0.78125</v>
      </c>
      <c r="J809" s="26">
        <v>0.80555555555555547</v>
      </c>
      <c r="K809" s="27">
        <f>Table3[[#This Row],[Delivery Time]]-Table3[[#This Row],[Order Time]]</f>
        <v>2.4305555555555469E-2</v>
      </c>
      <c r="L809" s="43">
        <v>35</v>
      </c>
      <c r="M809" s="25" t="s">
        <v>0</v>
      </c>
      <c r="N809" s="28"/>
      <c r="O809" s="28" t="s">
        <v>40</v>
      </c>
      <c r="P809" s="25" t="s">
        <v>20</v>
      </c>
    </row>
    <row r="810" spans="1:16" x14ac:dyDescent="0.25">
      <c r="A810" s="23">
        <f t="shared" si="52"/>
        <v>809</v>
      </c>
      <c r="B810" s="24">
        <v>43203</v>
      </c>
      <c r="C810" s="18" t="str">
        <f t="shared" si="49"/>
        <v>Friday</v>
      </c>
      <c r="D810" s="10" t="str">
        <f t="shared" si="50"/>
        <v>Same</v>
      </c>
      <c r="E810" s="2">
        <v>58.4</v>
      </c>
      <c r="F810" s="2">
        <v>1.5</v>
      </c>
      <c r="G810" s="1">
        <f t="shared" si="51"/>
        <v>2.5684931506849317E-2</v>
      </c>
      <c r="H810" s="2">
        <v>5</v>
      </c>
      <c r="I810" s="26">
        <v>0.78125</v>
      </c>
      <c r="J810" s="26">
        <v>0.81805555555555554</v>
      </c>
      <c r="K810" s="27">
        <f>Table3[[#This Row],[Delivery Time]]-Table3[[#This Row],[Order Time]]</f>
        <v>3.6805555555555536E-2</v>
      </c>
      <c r="L810" s="43">
        <v>53</v>
      </c>
      <c r="M810" s="25" t="s">
        <v>27</v>
      </c>
      <c r="N810" s="28"/>
      <c r="O810" s="28" t="s">
        <v>39</v>
      </c>
      <c r="P810" s="25" t="s">
        <v>20</v>
      </c>
    </row>
    <row r="811" spans="1:16" x14ac:dyDescent="0.25">
      <c r="A811" s="23">
        <f t="shared" si="52"/>
        <v>810</v>
      </c>
      <c r="B811" s="24">
        <v>43203</v>
      </c>
      <c r="C811" s="18" t="str">
        <f t="shared" si="49"/>
        <v>Friday</v>
      </c>
      <c r="D811" s="10" t="str">
        <f t="shared" si="50"/>
        <v>Same</v>
      </c>
      <c r="E811" s="2">
        <v>35.67</v>
      </c>
      <c r="F811" s="2">
        <v>4</v>
      </c>
      <c r="G811" s="1">
        <f t="shared" si="51"/>
        <v>0.112139052425007</v>
      </c>
      <c r="H811" s="2">
        <v>5</v>
      </c>
      <c r="I811" s="26">
        <v>0.78819444444444453</v>
      </c>
      <c r="J811" s="26">
        <v>0.82430555555555562</v>
      </c>
      <c r="K811" s="27">
        <f>Table3[[#This Row],[Delivery Time]]-Table3[[#This Row],[Order Time]]</f>
        <v>3.6111111111111094E-2</v>
      </c>
      <c r="L811" s="43">
        <v>52</v>
      </c>
      <c r="M811" s="25" t="s">
        <v>0</v>
      </c>
      <c r="N811" s="28"/>
      <c r="O811" s="28" t="s">
        <v>39</v>
      </c>
      <c r="P811" s="25" t="s">
        <v>20</v>
      </c>
    </row>
    <row r="812" spans="1:16" x14ac:dyDescent="0.25">
      <c r="A812" s="23">
        <f t="shared" si="52"/>
        <v>811</v>
      </c>
      <c r="B812" s="24">
        <v>43203</v>
      </c>
      <c r="C812" s="18" t="str">
        <f t="shared" si="49"/>
        <v>Friday</v>
      </c>
      <c r="D812" s="10" t="str">
        <f t="shared" si="50"/>
        <v>Same</v>
      </c>
      <c r="E812" s="2">
        <v>29.71</v>
      </c>
      <c r="F812" s="2">
        <v>9</v>
      </c>
      <c r="G812" s="1">
        <f t="shared" si="51"/>
        <v>0.30292830696735107</v>
      </c>
      <c r="H812" s="2">
        <v>5</v>
      </c>
      <c r="I812" s="26">
        <v>0.83194444444444438</v>
      </c>
      <c r="J812" s="26">
        <v>0.85833333333333339</v>
      </c>
      <c r="K812" s="27">
        <f>Table3[[#This Row],[Delivery Time]]-Table3[[#This Row],[Order Time]]</f>
        <v>2.6388888888889017E-2</v>
      </c>
      <c r="L812" s="43">
        <v>38</v>
      </c>
      <c r="M812" s="25" t="s">
        <v>12</v>
      </c>
      <c r="N812" s="28"/>
      <c r="O812" s="28" t="s">
        <v>39</v>
      </c>
      <c r="P812" s="25" t="s">
        <v>20</v>
      </c>
    </row>
    <row r="813" spans="1:16" x14ac:dyDescent="0.25">
      <c r="A813" s="23">
        <f t="shared" si="52"/>
        <v>812</v>
      </c>
      <c r="B813" s="24">
        <v>43204</v>
      </c>
      <c r="C813" s="18" t="str">
        <f t="shared" si="49"/>
        <v>Saturday</v>
      </c>
      <c r="D813" s="10" t="str">
        <f t="shared" si="50"/>
        <v>Different</v>
      </c>
      <c r="E813" s="2">
        <v>33.5</v>
      </c>
      <c r="F813" s="2">
        <v>4</v>
      </c>
      <c r="G813" s="1">
        <f t="shared" si="51"/>
        <v>0.11940298507462686</v>
      </c>
      <c r="H813" s="2">
        <v>1.5</v>
      </c>
      <c r="I813" s="26">
        <v>0.73055555555555562</v>
      </c>
      <c r="J813" s="26">
        <v>0.75694444444444453</v>
      </c>
      <c r="K813" s="27">
        <f>Table3[[#This Row],[Delivery Time]]-Table3[[#This Row],[Order Time]]</f>
        <v>2.6388888888888906E-2</v>
      </c>
      <c r="L813" s="43">
        <v>38</v>
      </c>
      <c r="M813" s="25" t="s">
        <v>0</v>
      </c>
      <c r="N813" s="28"/>
      <c r="O813" s="28" t="s">
        <v>39</v>
      </c>
      <c r="P813" s="25" t="s">
        <v>20</v>
      </c>
    </row>
    <row r="814" spans="1:16" x14ac:dyDescent="0.25">
      <c r="A814" s="23">
        <f t="shared" si="52"/>
        <v>813</v>
      </c>
      <c r="B814" s="24">
        <v>43204</v>
      </c>
      <c r="C814" s="18" t="str">
        <f t="shared" si="49"/>
        <v>Saturday</v>
      </c>
      <c r="D814" s="10" t="str">
        <f t="shared" si="50"/>
        <v>Same</v>
      </c>
      <c r="E814" s="2">
        <v>43.19</v>
      </c>
      <c r="F814" s="2">
        <v>5</v>
      </c>
      <c r="G814" s="1">
        <f t="shared" si="51"/>
        <v>0.11576753878212549</v>
      </c>
      <c r="H814" s="2">
        <v>1.5</v>
      </c>
      <c r="I814" s="26">
        <v>0.73819444444444438</v>
      </c>
      <c r="J814" s="26">
        <v>0.7680555555555556</v>
      </c>
      <c r="K814" s="27">
        <f>Table3[[#This Row],[Delivery Time]]-Table3[[#This Row],[Order Time]]</f>
        <v>2.9861111111111227E-2</v>
      </c>
      <c r="L814" s="43">
        <v>43</v>
      </c>
      <c r="M814" s="25" t="s">
        <v>0</v>
      </c>
      <c r="N814" s="28"/>
      <c r="O814" s="28" t="s">
        <v>39</v>
      </c>
      <c r="P814" s="25" t="s">
        <v>20</v>
      </c>
    </row>
    <row r="815" spans="1:16" x14ac:dyDescent="0.25">
      <c r="A815" s="23">
        <f t="shared" si="52"/>
        <v>814</v>
      </c>
      <c r="B815" s="24">
        <v>43204</v>
      </c>
      <c r="C815" s="18" t="str">
        <f t="shared" si="49"/>
        <v>Saturday</v>
      </c>
      <c r="D815" s="10" t="str">
        <f t="shared" si="50"/>
        <v>Same</v>
      </c>
      <c r="E815" s="2">
        <v>18.940000000000001</v>
      </c>
      <c r="F815" s="2">
        <v>4</v>
      </c>
      <c r="G815" s="1">
        <f t="shared" si="51"/>
        <v>0.21119324181626187</v>
      </c>
      <c r="H815" s="2">
        <v>1.5</v>
      </c>
      <c r="I815" s="26">
        <v>0.77638888888888891</v>
      </c>
      <c r="J815" s="26">
        <v>0.80555555555555547</v>
      </c>
      <c r="K815" s="27">
        <f>Table3[[#This Row],[Delivery Time]]-Table3[[#This Row],[Order Time]]</f>
        <v>2.9166666666666563E-2</v>
      </c>
      <c r="L815" s="43">
        <v>42</v>
      </c>
      <c r="M815" s="25" t="s">
        <v>0</v>
      </c>
      <c r="N815" s="28"/>
      <c r="O815" s="28" t="s">
        <v>41</v>
      </c>
      <c r="P815" s="25" t="s">
        <v>20</v>
      </c>
    </row>
    <row r="816" spans="1:16" x14ac:dyDescent="0.25">
      <c r="A816" s="23">
        <f t="shared" si="52"/>
        <v>815</v>
      </c>
      <c r="B816" s="24">
        <v>43204</v>
      </c>
      <c r="C816" s="18" t="str">
        <f t="shared" si="49"/>
        <v>Saturday</v>
      </c>
      <c r="D816" s="10" t="str">
        <f t="shared" si="50"/>
        <v>Same</v>
      </c>
      <c r="E816" s="2">
        <v>34.04</v>
      </c>
      <c r="F816" s="2">
        <v>6</v>
      </c>
      <c r="G816" s="1">
        <f t="shared" si="51"/>
        <v>0.17626321974148063</v>
      </c>
      <c r="H816" s="2">
        <v>1.5</v>
      </c>
      <c r="I816" s="26">
        <v>0.7715277777777777</v>
      </c>
      <c r="J816" s="26">
        <v>0.81805555555555554</v>
      </c>
      <c r="K816" s="27">
        <f>Table3[[#This Row],[Delivery Time]]-Table3[[#This Row],[Order Time]]</f>
        <v>4.6527777777777835E-2</v>
      </c>
      <c r="L816" s="43">
        <v>67</v>
      </c>
      <c r="M816" s="25" t="s">
        <v>0</v>
      </c>
      <c r="N816" s="28"/>
      <c r="O816" s="28" t="s">
        <v>39</v>
      </c>
      <c r="P816" s="25" t="s">
        <v>20</v>
      </c>
    </row>
    <row r="817" spans="1:16" x14ac:dyDescent="0.25">
      <c r="A817" s="23">
        <f t="shared" si="52"/>
        <v>816</v>
      </c>
      <c r="B817" s="24">
        <v>43204</v>
      </c>
      <c r="C817" s="18" t="str">
        <f t="shared" si="49"/>
        <v>Saturday</v>
      </c>
      <c r="D817" s="10" t="str">
        <f t="shared" si="50"/>
        <v>Same</v>
      </c>
      <c r="E817" s="2">
        <v>23.27</v>
      </c>
      <c r="F817" s="2">
        <v>10</v>
      </c>
      <c r="G817" s="1">
        <f t="shared" si="51"/>
        <v>0.42973785990545765</v>
      </c>
      <c r="H817" s="2">
        <v>1.5</v>
      </c>
      <c r="I817" s="26">
        <v>0.83958333333333324</v>
      </c>
      <c r="J817" s="26">
        <v>0.8652777777777777</v>
      </c>
      <c r="K817" s="27">
        <f>Table3[[#This Row],[Delivery Time]]-Table3[[#This Row],[Order Time]]</f>
        <v>2.5694444444444464E-2</v>
      </c>
      <c r="L817" s="43">
        <v>37</v>
      </c>
      <c r="M817" s="25" t="s">
        <v>0</v>
      </c>
      <c r="N817" s="28"/>
      <c r="O817" s="28" t="s">
        <v>40</v>
      </c>
      <c r="P817" s="25" t="s">
        <v>20</v>
      </c>
    </row>
    <row r="818" spans="1:16" x14ac:dyDescent="0.25">
      <c r="A818" s="23">
        <f t="shared" si="52"/>
        <v>817</v>
      </c>
      <c r="B818" s="24">
        <v>43204</v>
      </c>
      <c r="C818" s="18" t="str">
        <f t="shared" si="49"/>
        <v>Saturday</v>
      </c>
      <c r="D818" s="10" t="str">
        <f t="shared" si="50"/>
        <v>Same</v>
      </c>
      <c r="E818" s="2">
        <v>29.44</v>
      </c>
      <c r="F818" s="2">
        <v>5</v>
      </c>
      <c r="G818" s="1">
        <f t="shared" si="51"/>
        <v>0.16983695652173914</v>
      </c>
      <c r="H818" s="2">
        <v>1.5</v>
      </c>
      <c r="I818" s="26">
        <v>0.8354166666666667</v>
      </c>
      <c r="J818" s="26">
        <v>0.875</v>
      </c>
      <c r="K818" s="27">
        <f>Table3[[#This Row],[Delivery Time]]-Table3[[#This Row],[Order Time]]</f>
        <v>3.9583333333333304E-2</v>
      </c>
      <c r="L818" s="43">
        <v>57</v>
      </c>
      <c r="M818" s="25" t="s">
        <v>0</v>
      </c>
      <c r="N818" s="28"/>
      <c r="O818" s="28" t="s">
        <v>41</v>
      </c>
      <c r="P818" s="25" t="s">
        <v>20</v>
      </c>
    </row>
    <row r="819" spans="1:16" x14ac:dyDescent="0.25">
      <c r="A819" s="23">
        <f t="shared" si="52"/>
        <v>818</v>
      </c>
      <c r="B819" s="24">
        <v>43205</v>
      </c>
      <c r="C819" s="18" t="str">
        <f t="shared" si="49"/>
        <v>Sunday</v>
      </c>
      <c r="D819" s="10" t="str">
        <f t="shared" si="50"/>
        <v>Different</v>
      </c>
      <c r="E819" s="2">
        <v>39.51</v>
      </c>
      <c r="F819" s="2">
        <v>5</v>
      </c>
      <c r="G819" s="1">
        <f t="shared" si="51"/>
        <v>0.12655024044545685</v>
      </c>
      <c r="H819" s="2">
        <v>1.5</v>
      </c>
      <c r="I819" s="26">
        <v>0.71597222222222223</v>
      </c>
      <c r="J819" s="26">
        <v>0.7402777777777777</v>
      </c>
      <c r="K819" s="27">
        <f>Table3[[#This Row],[Delivery Time]]-Table3[[#This Row],[Order Time]]</f>
        <v>2.4305555555555469E-2</v>
      </c>
      <c r="L819" s="43">
        <v>35</v>
      </c>
      <c r="M819" s="25" t="s">
        <v>12</v>
      </c>
      <c r="N819" s="28"/>
      <c r="O819" s="28" t="s">
        <v>39</v>
      </c>
      <c r="P819" s="25" t="s">
        <v>20</v>
      </c>
    </row>
    <row r="820" spans="1:16" x14ac:dyDescent="0.25">
      <c r="A820" s="23">
        <f t="shared" si="52"/>
        <v>819</v>
      </c>
      <c r="B820" s="24">
        <v>43205</v>
      </c>
      <c r="C820" s="18" t="str">
        <f t="shared" si="49"/>
        <v>Sunday</v>
      </c>
      <c r="D820" s="10" t="str">
        <f t="shared" si="50"/>
        <v>Same</v>
      </c>
      <c r="E820" s="2">
        <v>23.82</v>
      </c>
      <c r="F820" s="2">
        <v>6.18</v>
      </c>
      <c r="G820" s="1">
        <f t="shared" si="51"/>
        <v>0.25944584382871533</v>
      </c>
      <c r="H820" s="2">
        <v>1.5</v>
      </c>
      <c r="I820" s="26">
        <v>0.71597222222222223</v>
      </c>
      <c r="J820" s="26">
        <v>0.74930555555555556</v>
      </c>
      <c r="K820" s="27">
        <f>Table3[[#This Row],[Delivery Time]]-Table3[[#This Row],[Order Time]]</f>
        <v>3.3333333333333326E-2</v>
      </c>
      <c r="L820" s="43">
        <v>48</v>
      </c>
      <c r="M820" s="25" t="s">
        <v>0</v>
      </c>
      <c r="N820" s="28" t="s">
        <v>24</v>
      </c>
      <c r="O820" s="28" t="s">
        <v>39</v>
      </c>
      <c r="P820" s="25" t="s">
        <v>20</v>
      </c>
    </row>
    <row r="821" spans="1:16" x14ac:dyDescent="0.25">
      <c r="A821" s="23">
        <f t="shared" si="52"/>
        <v>820</v>
      </c>
      <c r="B821" s="24">
        <v>43205</v>
      </c>
      <c r="C821" s="18" t="str">
        <f t="shared" si="49"/>
        <v>Sunday</v>
      </c>
      <c r="D821" s="10" t="str">
        <f t="shared" si="50"/>
        <v>Same</v>
      </c>
      <c r="E821" s="2">
        <v>62.41</v>
      </c>
      <c r="F821" s="2">
        <v>5</v>
      </c>
      <c r="G821" s="1">
        <f t="shared" si="51"/>
        <v>8.0115366127223211E-2</v>
      </c>
      <c r="H821" s="2">
        <v>5</v>
      </c>
      <c r="I821" s="26">
        <v>0.72152777777777777</v>
      </c>
      <c r="J821" s="26">
        <v>0.75763888888888886</v>
      </c>
      <c r="K821" s="27">
        <f>Table3[[#This Row],[Delivery Time]]-Table3[[#This Row],[Order Time]]</f>
        <v>3.6111111111111094E-2</v>
      </c>
      <c r="L821" s="43">
        <v>52</v>
      </c>
      <c r="M821" s="25" t="s">
        <v>0</v>
      </c>
      <c r="N821" s="28"/>
      <c r="O821" s="28" t="s">
        <v>39</v>
      </c>
      <c r="P821" s="25" t="s">
        <v>20</v>
      </c>
    </row>
    <row r="822" spans="1:16" x14ac:dyDescent="0.25">
      <c r="A822" s="23">
        <f t="shared" si="52"/>
        <v>821</v>
      </c>
      <c r="B822" s="24">
        <v>43205</v>
      </c>
      <c r="C822" s="18" t="str">
        <f t="shared" si="49"/>
        <v>Sunday</v>
      </c>
      <c r="D822" s="10" t="str">
        <f t="shared" si="50"/>
        <v>Same</v>
      </c>
      <c r="E822" s="2">
        <v>48.39</v>
      </c>
      <c r="F822" s="2">
        <v>3</v>
      </c>
      <c r="G822" s="1">
        <f t="shared" si="51"/>
        <v>6.1996280223186609E-2</v>
      </c>
      <c r="H822" s="2">
        <v>1.5</v>
      </c>
      <c r="I822" s="26">
        <v>0.78472222222222221</v>
      </c>
      <c r="J822" s="26">
        <v>0.81041666666666667</v>
      </c>
      <c r="K822" s="27">
        <f>Table3[[#This Row],[Delivery Time]]-Table3[[#This Row],[Order Time]]</f>
        <v>2.5694444444444464E-2</v>
      </c>
      <c r="L822" s="43">
        <v>37</v>
      </c>
      <c r="M822" s="25" t="s">
        <v>11</v>
      </c>
      <c r="N822" s="28"/>
      <c r="O822" s="28" t="s">
        <v>39</v>
      </c>
      <c r="P822" s="25" t="s">
        <v>20</v>
      </c>
    </row>
    <row r="823" spans="1:16" x14ac:dyDescent="0.25">
      <c r="A823" s="23">
        <f t="shared" si="52"/>
        <v>822</v>
      </c>
      <c r="B823" s="24">
        <v>43205</v>
      </c>
      <c r="C823" s="18" t="str">
        <f t="shared" si="49"/>
        <v>Sunday</v>
      </c>
      <c r="D823" s="10" t="str">
        <f t="shared" si="50"/>
        <v>Same</v>
      </c>
      <c r="E823" s="2">
        <v>40.54</v>
      </c>
      <c r="F823" s="2">
        <v>6</v>
      </c>
      <c r="G823" s="1">
        <f t="shared" si="51"/>
        <v>0.1480019733596448</v>
      </c>
      <c r="H823" s="2">
        <v>5</v>
      </c>
      <c r="I823" s="26">
        <v>0.78402777777777777</v>
      </c>
      <c r="J823" s="26">
        <v>0.81874999999999998</v>
      </c>
      <c r="K823" s="27">
        <f>Table3[[#This Row],[Delivery Time]]-Table3[[#This Row],[Order Time]]</f>
        <v>3.472222222222221E-2</v>
      </c>
      <c r="L823" s="43">
        <v>50</v>
      </c>
      <c r="M823" s="25" t="s">
        <v>11</v>
      </c>
      <c r="N823" s="28"/>
      <c r="O823" s="28" t="s">
        <v>39</v>
      </c>
      <c r="P823" s="25" t="s">
        <v>20</v>
      </c>
    </row>
    <row r="824" spans="1:16" x14ac:dyDescent="0.25">
      <c r="A824" s="23">
        <f t="shared" si="52"/>
        <v>823</v>
      </c>
      <c r="B824" s="24">
        <v>43205</v>
      </c>
      <c r="C824" s="18" t="str">
        <f t="shared" si="49"/>
        <v>Sunday</v>
      </c>
      <c r="D824" s="10" t="str">
        <f t="shared" si="50"/>
        <v>Same</v>
      </c>
      <c r="E824" s="2">
        <v>31.07</v>
      </c>
      <c r="F824" s="2">
        <v>3</v>
      </c>
      <c r="G824" s="1">
        <f t="shared" si="51"/>
        <v>9.6556163501770195E-2</v>
      </c>
      <c r="H824" s="2">
        <v>5</v>
      </c>
      <c r="I824" s="26">
        <v>0.8208333333333333</v>
      </c>
      <c r="J824" s="26">
        <v>0.8534722222222223</v>
      </c>
      <c r="K824" s="27">
        <f>Table3[[#This Row],[Delivery Time]]-Table3[[#This Row],[Order Time]]</f>
        <v>3.2638888888888995E-2</v>
      </c>
      <c r="L824" s="43">
        <v>47.000000000000007</v>
      </c>
      <c r="M824" s="25" t="s">
        <v>0</v>
      </c>
      <c r="N824" s="28"/>
      <c r="O824" s="28" t="s">
        <v>39</v>
      </c>
      <c r="P824" s="25" t="s">
        <v>20</v>
      </c>
    </row>
    <row r="825" spans="1:16" x14ac:dyDescent="0.25">
      <c r="A825" s="23">
        <f t="shared" si="52"/>
        <v>824</v>
      </c>
      <c r="B825" s="24">
        <v>43205</v>
      </c>
      <c r="C825" s="18" t="str">
        <f t="shared" si="49"/>
        <v>Sunday</v>
      </c>
      <c r="D825" s="10" t="str">
        <f t="shared" si="50"/>
        <v>Same</v>
      </c>
      <c r="E825" s="2">
        <v>31.34</v>
      </c>
      <c r="F825" s="2">
        <v>5</v>
      </c>
      <c r="G825" s="1">
        <f t="shared" si="51"/>
        <v>0.1595405232929164</v>
      </c>
      <c r="H825" s="2">
        <v>5</v>
      </c>
      <c r="I825" s="26">
        <v>0.82916666666666661</v>
      </c>
      <c r="J825" s="26">
        <v>0.85833333333333339</v>
      </c>
      <c r="K825" s="27">
        <f>Table3[[#This Row],[Delivery Time]]-Table3[[#This Row],[Order Time]]</f>
        <v>2.9166666666666785E-2</v>
      </c>
      <c r="L825" s="43">
        <v>42</v>
      </c>
      <c r="M825" s="25" t="s">
        <v>0</v>
      </c>
      <c r="N825" s="28"/>
      <c r="O825" s="28" t="s">
        <v>39</v>
      </c>
      <c r="P825" s="25" t="s">
        <v>20</v>
      </c>
    </row>
    <row r="826" spans="1:16" x14ac:dyDescent="0.25">
      <c r="A826" s="23">
        <f t="shared" si="52"/>
        <v>825</v>
      </c>
      <c r="B826" s="24">
        <v>43210</v>
      </c>
      <c r="C826" s="18" t="str">
        <f t="shared" si="49"/>
        <v>Friday</v>
      </c>
      <c r="D826" s="10" t="str">
        <f t="shared" si="50"/>
        <v>Different</v>
      </c>
      <c r="E826" s="2">
        <v>78.319999999999993</v>
      </c>
      <c r="F826" s="2">
        <v>7</v>
      </c>
      <c r="G826" s="1">
        <f t="shared" si="51"/>
        <v>8.9376915219611858E-2</v>
      </c>
      <c r="H826" s="2">
        <v>5</v>
      </c>
      <c r="I826" s="26">
        <v>0.73611111111111116</v>
      </c>
      <c r="J826" s="26">
        <v>0.73611111111111116</v>
      </c>
      <c r="K826" s="27">
        <f>Table3[[#This Row],[Delivery Time]]-Table3[[#This Row],[Order Time]]</f>
        <v>0</v>
      </c>
      <c r="L826" s="43">
        <v>0</v>
      </c>
      <c r="M826" s="25" t="s">
        <v>0</v>
      </c>
      <c r="N826" s="28"/>
      <c r="O826" s="28" t="s">
        <v>39</v>
      </c>
      <c r="P826" s="25" t="s">
        <v>16</v>
      </c>
    </row>
    <row r="827" spans="1:16" x14ac:dyDescent="0.25">
      <c r="A827" s="23">
        <f t="shared" si="52"/>
        <v>826</v>
      </c>
      <c r="B827" s="24">
        <v>43210</v>
      </c>
      <c r="C827" s="18" t="str">
        <f t="shared" si="49"/>
        <v>Friday</v>
      </c>
      <c r="D827" s="10" t="str">
        <f t="shared" si="50"/>
        <v>Same</v>
      </c>
      <c r="E827" s="2">
        <v>37.020000000000003</v>
      </c>
      <c r="F827" s="2">
        <v>8.98</v>
      </c>
      <c r="G827" s="1">
        <f t="shared" si="51"/>
        <v>0.24257158292814693</v>
      </c>
      <c r="H827" s="2">
        <v>5</v>
      </c>
      <c r="I827" s="26">
        <v>0.74444444444444446</v>
      </c>
      <c r="J827" s="26">
        <v>0.76944444444444438</v>
      </c>
      <c r="K827" s="27">
        <f>Table3[[#This Row],[Delivery Time]]-Table3[[#This Row],[Order Time]]</f>
        <v>2.4999999999999911E-2</v>
      </c>
      <c r="L827" s="43">
        <v>36</v>
      </c>
      <c r="M827" s="25" t="s">
        <v>0</v>
      </c>
      <c r="N827" s="28"/>
      <c r="O827" s="28" t="s">
        <v>39</v>
      </c>
      <c r="P827" s="25" t="s">
        <v>20</v>
      </c>
    </row>
    <row r="828" spans="1:16" x14ac:dyDescent="0.25">
      <c r="A828" s="23">
        <f t="shared" si="52"/>
        <v>827</v>
      </c>
      <c r="B828" s="24">
        <v>43210</v>
      </c>
      <c r="C828" s="18" t="str">
        <f t="shared" si="49"/>
        <v>Friday</v>
      </c>
      <c r="D828" s="10" t="str">
        <f t="shared" si="50"/>
        <v>Same</v>
      </c>
      <c r="E828" s="2">
        <v>49.09</v>
      </c>
      <c r="F828" s="2">
        <v>10.91</v>
      </c>
      <c r="G828" s="1">
        <f t="shared" si="51"/>
        <v>0.22224485638622937</v>
      </c>
      <c r="H828" s="2">
        <v>7</v>
      </c>
      <c r="I828" s="26">
        <v>0.77986111111111101</v>
      </c>
      <c r="J828" s="26">
        <v>0.81597222222222221</v>
      </c>
      <c r="K828" s="27">
        <f>Table3[[#This Row],[Delivery Time]]-Table3[[#This Row],[Order Time]]</f>
        <v>3.6111111111111205E-2</v>
      </c>
      <c r="L828" s="43">
        <v>52</v>
      </c>
      <c r="M828" s="25" t="s">
        <v>27</v>
      </c>
      <c r="N828" s="28"/>
      <c r="O828" s="28" t="s">
        <v>39</v>
      </c>
      <c r="P828" s="25" t="s">
        <v>20</v>
      </c>
    </row>
    <row r="829" spans="1:16" x14ac:dyDescent="0.25">
      <c r="A829" s="23">
        <f t="shared" si="52"/>
        <v>828</v>
      </c>
      <c r="B829" s="24">
        <v>43210</v>
      </c>
      <c r="C829" s="18" t="str">
        <f t="shared" si="49"/>
        <v>Friday</v>
      </c>
      <c r="D829" s="10" t="str">
        <f t="shared" si="50"/>
        <v>Same</v>
      </c>
      <c r="E829" s="2">
        <v>48.01</v>
      </c>
      <c r="F829" s="2">
        <v>6</v>
      </c>
      <c r="G829" s="1">
        <f t="shared" si="51"/>
        <v>0.12497396375755052</v>
      </c>
      <c r="H829" s="2">
        <v>7</v>
      </c>
      <c r="I829" s="26">
        <v>0.78541666666666676</v>
      </c>
      <c r="J829" s="26">
        <v>0.82638888888888884</v>
      </c>
      <c r="K829" s="27">
        <f>Table3[[#This Row],[Delivery Time]]-Table3[[#This Row],[Order Time]]</f>
        <v>4.0972222222222077E-2</v>
      </c>
      <c r="L829" s="43">
        <v>59</v>
      </c>
      <c r="M829" s="25" t="s">
        <v>0</v>
      </c>
      <c r="N829" s="28"/>
      <c r="O829" s="28" t="s">
        <v>39</v>
      </c>
      <c r="P829" s="25" t="s">
        <v>20</v>
      </c>
    </row>
    <row r="830" spans="1:16" x14ac:dyDescent="0.25">
      <c r="A830" s="23">
        <f t="shared" si="52"/>
        <v>829</v>
      </c>
      <c r="B830" s="24">
        <v>43210</v>
      </c>
      <c r="C830" s="18" t="str">
        <f t="shared" si="49"/>
        <v>Friday</v>
      </c>
      <c r="D830" s="10" t="str">
        <f t="shared" si="50"/>
        <v>Same</v>
      </c>
      <c r="E830" s="2">
        <v>29.77</v>
      </c>
      <c r="F830" s="2">
        <v>8</v>
      </c>
      <c r="G830" s="1">
        <f t="shared" si="51"/>
        <v>0.26872690628149143</v>
      </c>
      <c r="H830" s="2">
        <v>1.5</v>
      </c>
      <c r="I830" s="26">
        <v>0.79027777777777775</v>
      </c>
      <c r="J830" s="26">
        <v>0.83611111111111114</v>
      </c>
      <c r="K830" s="27">
        <f>Table3[[#This Row],[Delivery Time]]-Table3[[#This Row],[Order Time]]</f>
        <v>4.5833333333333393E-2</v>
      </c>
      <c r="L830" s="43">
        <v>66</v>
      </c>
      <c r="M830" s="25" t="s">
        <v>0</v>
      </c>
      <c r="N830" s="28"/>
      <c r="O830" s="28" t="s">
        <v>39</v>
      </c>
      <c r="P830" s="25" t="s">
        <v>20</v>
      </c>
    </row>
    <row r="831" spans="1:16" x14ac:dyDescent="0.25">
      <c r="A831" s="23">
        <f t="shared" si="52"/>
        <v>830</v>
      </c>
      <c r="B831" s="24">
        <v>43211</v>
      </c>
      <c r="C831" s="18" t="str">
        <f t="shared" si="49"/>
        <v>Saturday</v>
      </c>
      <c r="D831" s="10" t="str">
        <f t="shared" si="50"/>
        <v>Different</v>
      </c>
      <c r="E831" s="2">
        <v>31.07</v>
      </c>
      <c r="F831" s="2">
        <v>4</v>
      </c>
      <c r="G831" s="1">
        <f t="shared" si="51"/>
        <v>0.12874155133569359</v>
      </c>
      <c r="H831" s="2">
        <v>1.5</v>
      </c>
      <c r="I831" s="26">
        <v>0.71250000000000002</v>
      </c>
      <c r="J831" s="26">
        <v>0.73402777777777783</v>
      </c>
      <c r="K831" s="27">
        <f>Table3[[#This Row],[Delivery Time]]-Table3[[#This Row],[Order Time]]</f>
        <v>2.1527777777777812E-2</v>
      </c>
      <c r="L831" s="43">
        <v>31.000000000000004</v>
      </c>
      <c r="M831" s="25" t="s">
        <v>11</v>
      </c>
      <c r="N831" s="28"/>
      <c r="O831" s="28" t="s">
        <v>39</v>
      </c>
      <c r="P831" s="25" t="s">
        <v>20</v>
      </c>
    </row>
    <row r="832" spans="1:16" x14ac:dyDescent="0.25">
      <c r="A832" s="23">
        <f t="shared" si="52"/>
        <v>831</v>
      </c>
      <c r="B832" s="24">
        <v>43211</v>
      </c>
      <c r="C832" s="18" t="str">
        <f t="shared" si="49"/>
        <v>Saturday</v>
      </c>
      <c r="D832" s="10" t="str">
        <f t="shared" si="50"/>
        <v>Same</v>
      </c>
      <c r="E832" s="2">
        <v>35.4</v>
      </c>
      <c r="F832" s="2">
        <v>2</v>
      </c>
      <c r="G832" s="1">
        <f t="shared" si="51"/>
        <v>5.6497175141242938E-2</v>
      </c>
      <c r="H832" s="2">
        <v>1.5</v>
      </c>
      <c r="I832" s="26">
        <v>0.74722222222222223</v>
      </c>
      <c r="J832" s="26">
        <v>0.76736111111111116</v>
      </c>
      <c r="K832" s="27">
        <f>Table3[[#This Row],[Delivery Time]]-Table3[[#This Row],[Order Time]]</f>
        <v>2.0138888888888928E-2</v>
      </c>
      <c r="L832" s="43">
        <v>29.000000000000004</v>
      </c>
      <c r="M832" s="25" t="s">
        <v>0</v>
      </c>
      <c r="N832" s="28"/>
      <c r="O832" s="28" t="s">
        <v>39</v>
      </c>
      <c r="P832" s="25" t="s">
        <v>20</v>
      </c>
    </row>
    <row r="833" spans="1:16" x14ac:dyDescent="0.25">
      <c r="A833" s="23">
        <f t="shared" si="52"/>
        <v>832</v>
      </c>
      <c r="B833" s="24">
        <v>43211</v>
      </c>
      <c r="C833" s="18" t="str">
        <f t="shared" si="49"/>
        <v>Saturday</v>
      </c>
      <c r="D833" s="10" t="str">
        <f t="shared" si="50"/>
        <v>Same</v>
      </c>
      <c r="E833" s="2">
        <v>27.6</v>
      </c>
      <c r="F833" s="2">
        <v>5</v>
      </c>
      <c r="G833" s="1">
        <f t="shared" si="51"/>
        <v>0.18115942028985507</v>
      </c>
      <c r="H833" s="2">
        <v>1.5</v>
      </c>
      <c r="I833" s="26">
        <v>0.78125</v>
      </c>
      <c r="J833" s="26">
        <v>0.80694444444444446</v>
      </c>
      <c r="K833" s="27">
        <f>Table3[[#This Row],[Delivery Time]]-Table3[[#This Row],[Order Time]]</f>
        <v>2.5694444444444464E-2</v>
      </c>
      <c r="L833" s="43">
        <v>37</v>
      </c>
      <c r="M833" s="25" t="s">
        <v>11</v>
      </c>
      <c r="N833" s="28"/>
      <c r="O833" s="28" t="s">
        <v>39</v>
      </c>
      <c r="P833" s="25" t="s">
        <v>20</v>
      </c>
    </row>
    <row r="834" spans="1:16" x14ac:dyDescent="0.25">
      <c r="A834" s="23">
        <f t="shared" si="52"/>
        <v>833</v>
      </c>
      <c r="B834" s="24">
        <v>43211</v>
      </c>
      <c r="C834" s="18" t="str">
        <f t="shared" si="49"/>
        <v>Saturday</v>
      </c>
      <c r="D834" s="10" t="str">
        <f t="shared" si="50"/>
        <v>Same</v>
      </c>
      <c r="E834" s="2">
        <v>44.92</v>
      </c>
      <c r="F834" s="2">
        <v>10</v>
      </c>
      <c r="G834" s="1">
        <f t="shared" si="51"/>
        <v>0.22261798753339268</v>
      </c>
      <c r="H834" s="2">
        <v>5</v>
      </c>
      <c r="I834" s="26">
        <v>0.78194444444444444</v>
      </c>
      <c r="J834" s="26">
        <v>0.81874999999999998</v>
      </c>
      <c r="K834" s="27">
        <f>Table3[[#This Row],[Delivery Time]]-Table3[[#This Row],[Order Time]]</f>
        <v>3.6805555555555536E-2</v>
      </c>
      <c r="L834" s="43">
        <v>53</v>
      </c>
      <c r="M834" s="25" t="s">
        <v>11</v>
      </c>
      <c r="N834" s="28"/>
      <c r="O834" s="28" t="s">
        <v>39</v>
      </c>
      <c r="P834" s="25" t="s">
        <v>20</v>
      </c>
    </row>
    <row r="835" spans="1:16" x14ac:dyDescent="0.25">
      <c r="A835" s="23">
        <f t="shared" si="52"/>
        <v>834</v>
      </c>
      <c r="B835" s="24">
        <v>43211</v>
      </c>
      <c r="C835" s="18" t="str">
        <f t="shared" si="49"/>
        <v>Saturday</v>
      </c>
      <c r="D835" s="10" t="str">
        <f t="shared" si="50"/>
        <v>Same</v>
      </c>
      <c r="E835" s="2">
        <v>14.88</v>
      </c>
      <c r="F835" s="2">
        <v>1</v>
      </c>
      <c r="G835" s="1">
        <f t="shared" si="51"/>
        <v>6.7204301075268813E-2</v>
      </c>
      <c r="H835" s="2">
        <v>1.5</v>
      </c>
      <c r="I835" s="26">
        <v>0.7895833333333333</v>
      </c>
      <c r="J835" s="26">
        <v>0.82638888888888884</v>
      </c>
      <c r="K835" s="27">
        <f>Table3[[#This Row],[Delivery Time]]-Table3[[#This Row],[Order Time]]</f>
        <v>3.6805555555555536E-2</v>
      </c>
      <c r="L835" s="43">
        <v>53</v>
      </c>
      <c r="M835" s="25" t="s">
        <v>11</v>
      </c>
      <c r="N835" s="28"/>
      <c r="O835" s="28" t="s">
        <v>39</v>
      </c>
      <c r="P835" s="25" t="s">
        <v>20</v>
      </c>
    </row>
    <row r="836" spans="1:16" x14ac:dyDescent="0.25">
      <c r="A836" s="23">
        <f t="shared" si="52"/>
        <v>835</v>
      </c>
      <c r="B836" s="24">
        <v>43211</v>
      </c>
      <c r="C836" s="18" t="str">
        <f t="shared" si="49"/>
        <v>Saturday</v>
      </c>
      <c r="D836" s="10" t="str">
        <f t="shared" si="50"/>
        <v>Same</v>
      </c>
      <c r="E836" s="2">
        <v>56.99</v>
      </c>
      <c r="F836" s="2">
        <v>13.01</v>
      </c>
      <c r="G836" s="1">
        <f t="shared" si="51"/>
        <v>0.22828566415160553</v>
      </c>
      <c r="H836" s="2">
        <v>1.5</v>
      </c>
      <c r="I836" s="26">
        <v>0.84375</v>
      </c>
      <c r="J836" s="26">
        <v>0.86249999999999993</v>
      </c>
      <c r="K836" s="27">
        <f>Table3[[#This Row],[Delivery Time]]-Table3[[#This Row],[Order Time]]</f>
        <v>1.8749999999999933E-2</v>
      </c>
      <c r="L836" s="43">
        <v>26.999999999999996</v>
      </c>
      <c r="M836" s="25" t="s">
        <v>0</v>
      </c>
      <c r="N836" s="28" t="s">
        <v>22</v>
      </c>
      <c r="O836" s="28" t="s">
        <v>39</v>
      </c>
      <c r="P836" s="25" t="s">
        <v>20</v>
      </c>
    </row>
    <row r="837" spans="1:16" x14ac:dyDescent="0.25">
      <c r="A837" s="23">
        <f t="shared" si="52"/>
        <v>836</v>
      </c>
      <c r="B837" s="24">
        <v>43211</v>
      </c>
      <c r="C837" s="18" t="str">
        <f t="shared" si="49"/>
        <v>Saturday</v>
      </c>
      <c r="D837" s="10" t="str">
        <f t="shared" si="50"/>
        <v>Same</v>
      </c>
      <c r="E837" s="2">
        <v>39.46</v>
      </c>
      <c r="F837" s="2">
        <v>13</v>
      </c>
      <c r="G837" s="1">
        <f t="shared" si="51"/>
        <v>0.3294475418144957</v>
      </c>
      <c r="H837" s="2">
        <v>1.5</v>
      </c>
      <c r="I837" s="26">
        <v>0.83472222222222225</v>
      </c>
      <c r="J837" s="26">
        <v>0.8666666666666667</v>
      </c>
      <c r="K837" s="27">
        <f>Table3[[#This Row],[Delivery Time]]-Table3[[#This Row],[Order Time]]</f>
        <v>3.1944444444444442E-2</v>
      </c>
      <c r="L837" s="43">
        <v>46.000000000000007</v>
      </c>
      <c r="M837" s="25" t="s">
        <v>0</v>
      </c>
      <c r="N837" s="28" t="s">
        <v>22</v>
      </c>
      <c r="O837" s="28" t="s">
        <v>39</v>
      </c>
      <c r="P837" s="25" t="s">
        <v>20</v>
      </c>
    </row>
    <row r="838" spans="1:16" x14ac:dyDescent="0.25">
      <c r="A838" s="23">
        <f t="shared" si="52"/>
        <v>837</v>
      </c>
      <c r="B838" s="24">
        <v>43211</v>
      </c>
      <c r="C838" s="18" t="str">
        <f t="shared" ref="C838:C901" si="53">TEXT(B838,"dddd")</f>
        <v>Saturday</v>
      </c>
      <c r="D838" s="10" t="str">
        <f t="shared" ref="D838:D901" si="54">IF(B837=B838, "Same", "Different")</f>
        <v>Same</v>
      </c>
      <c r="E838" s="2">
        <v>31.93</v>
      </c>
      <c r="F838" s="2">
        <v>6</v>
      </c>
      <c r="G838" s="1">
        <f t="shared" ref="G838:G901" si="55">F838/E838</f>
        <v>0.18791105543376135</v>
      </c>
      <c r="H838" s="2">
        <v>5</v>
      </c>
      <c r="I838" s="26">
        <v>0.83819444444444446</v>
      </c>
      <c r="J838" s="26">
        <v>0.87638888888888899</v>
      </c>
      <c r="K838" s="27">
        <f>Table3[[#This Row],[Delivery Time]]-Table3[[#This Row],[Order Time]]</f>
        <v>3.8194444444444531E-2</v>
      </c>
      <c r="L838" s="43">
        <v>54.999999999999993</v>
      </c>
      <c r="M838" s="25" t="s">
        <v>0</v>
      </c>
      <c r="N838" s="28"/>
      <c r="O838" s="28" t="s">
        <v>39</v>
      </c>
      <c r="P838" s="25" t="s">
        <v>20</v>
      </c>
    </row>
    <row r="839" spans="1:16" x14ac:dyDescent="0.25">
      <c r="A839" s="23">
        <f t="shared" si="52"/>
        <v>838</v>
      </c>
      <c r="B839" s="24">
        <v>43211</v>
      </c>
      <c r="C839" s="18" t="str">
        <f t="shared" si="53"/>
        <v>Saturday</v>
      </c>
      <c r="D839" s="10" t="str">
        <f t="shared" si="54"/>
        <v>Same</v>
      </c>
      <c r="E839" s="2">
        <v>38.369999999999997</v>
      </c>
      <c r="F839" s="2">
        <v>6</v>
      </c>
      <c r="G839" s="1">
        <f t="shared" si="55"/>
        <v>0.15637216575449572</v>
      </c>
      <c r="H839" s="2">
        <v>5</v>
      </c>
      <c r="I839" s="26">
        <v>0.84722222222222221</v>
      </c>
      <c r="J839" s="26">
        <v>0.88402777777777775</v>
      </c>
      <c r="K839" s="27">
        <f>Table3[[#This Row],[Delivery Time]]-Table3[[#This Row],[Order Time]]</f>
        <v>3.6805555555555536E-2</v>
      </c>
      <c r="L839" s="43">
        <v>53</v>
      </c>
      <c r="M839" s="25" t="s">
        <v>0</v>
      </c>
      <c r="N839" s="28"/>
      <c r="O839" s="28" t="s">
        <v>39</v>
      </c>
      <c r="P839" s="25" t="s">
        <v>20</v>
      </c>
    </row>
    <row r="840" spans="1:16" x14ac:dyDescent="0.25">
      <c r="A840" s="23">
        <f t="shared" si="52"/>
        <v>839</v>
      </c>
      <c r="B840" s="24">
        <v>43212</v>
      </c>
      <c r="C840" s="18" t="str">
        <f t="shared" si="53"/>
        <v>Sunday</v>
      </c>
      <c r="D840" s="10" t="str">
        <f t="shared" si="54"/>
        <v>Different</v>
      </c>
      <c r="E840" s="2">
        <v>30.85</v>
      </c>
      <c r="F840" s="2">
        <v>4</v>
      </c>
      <c r="G840" s="1">
        <f t="shared" si="55"/>
        <v>0.12965964343598055</v>
      </c>
      <c r="H840" s="2">
        <v>1.5</v>
      </c>
      <c r="I840" s="26">
        <v>0.69305555555555554</v>
      </c>
      <c r="J840" s="26">
        <v>0.71388888888888891</v>
      </c>
      <c r="K840" s="27">
        <f>Table3[[#This Row],[Delivery Time]]-Table3[[#This Row],[Order Time]]</f>
        <v>2.083333333333337E-2</v>
      </c>
      <c r="L840" s="43">
        <v>30</v>
      </c>
      <c r="M840" s="25" t="s">
        <v>11</v>
      </c>
      <c r="N840" s="28"/>
      <c r="O840" s="28" t="s">
        <v>41</v>
      </c>
      <c r="P840" s="25" t="s">
        <v>20</v>
      </c>
    </row>
    <row r="841" spans="1:16" x14ac:dyDescent="0.25">
      <c r="A841" s="23">
        <f t="shared" si="52"/>
        <v>840</v>
      </c>
      <c r="B841" s="24">
        <v>43212</v>
      </c>
      <c r="C841" s="18" t="str">
        <f t="shared" si="53"/>
        <v>Sunday</v>
      </c>
      <c r="D841" s="10" t="str">
        <f t="shared" si="54"/>
        <v>Same</v>
      </c>
      <c r="E841" s="2">
        <v>17</v>
      </c>
      <c r="F841" s="2">
        <v>7</v>
      </c>
      <c r="G841" s="1">
        <f t="shared" si="55"/>
        <v>0.41176470588235292</v>
      </c>
      <c r="H841" s="2">
        <v>1.5</v>
      </c>
      <c r="I841" s="26">
        <v>0.71458333333333324</v>
      </c>
      <c r="J841" s="26">
        <v>0.73402777777777783</v>
      </c>
      <c r="K841" s="27">
        <f>Table3[[#This Row],[Delivery Time]]-Table3[[#This Row],[Order Time]]</f>
        <v>1.9444444444444597E-2</v>
      </c>
      <c r="L841" s="43">
        <v>28</v>
      </c>
      <c r="M841" s="25" t="s">
        <v>0</v>
      </c>
      <c r="N841" s="28"/>
      <c r="O841" s="28" t="s">
        <v>39</v>
      </c>
      <c r="P841" s="25" t="s">
        <v>20</v>
      </c>
    </row>
    <row r="842" spans="1:16" x14ac:dyDescent="0.25">
      <c r="A842" s="23">
        <f t="shared" si="52"/>
        <v>841</v>
      </c>
      <c r="B842" s="24">
        <v>43212</v>
      </c>
      <c r="C842" s="18" t="str">
        <f t="shared" si="53"/>
        <v>Sunday</v>
      </c>
      <c r="D842" s="10" t="str">
        <f t="shared" si="54"/>
        <v>Same</v>
      </c>
      <c r="E842" s="2">
        <v>37.020000000000003</v>
      </c>
      <c r="F842" s="2">
        <v>6</v>
      </c>
      <c r="G842" s="1">
        <f t="shared" si="55"/>
        <v>0.16207455429497566</v>
      </c>
      <c r="H842" s="2">
        <v>1.5</v>
      </c>
      <c r="I842" s="26">
        <v>0.75694444444444453</v>
      </c>
      <c r="J842" s="26">
        <v>0.77847222222222223</v>
      </c>
      <c r="K842" s="27">
        <f>Table3[[#This Row],[Delivery Time]]-Table3[[#This Row],[Order Time]]</f>
        <v>2.1527777777777701E-2</v>
      </c>
      <c r="L842" s="43">
        <v>31.000000000000004</v>
      </c>
      <c r="M842" s="25" t="s">
        <v>11</v>
      </c>
      <c r="N842" s="28"/>
      <c r="O842" s="28" t="s">
        <v>41</v>
      </c>
      <c r="P842" s="25" t="s">
        <v>20</v>
      </c>
    </row>
    <row r="843" spans="1:16" x14ac:dyDescent="0.25">
      <c r="A843" s="23">
        <f t="shared" si="52"/>
        <v>842</v>
      </c>
      <c r="B843" s="24">
        <v>43212</v>
      </c>
      <c r="C843" s="18" t="str">
        <f t="shared" si="53"/>
        <v>Sunday</v>
      </c>
      <c r="D843" s="10" t="str">
        <f t="shared" si="54"/>
        <v>Same</v>
      </c>
      <c r="E843" s="2">
        <v>44</v>
      </c>
      <c r="F843" s="2">
        <v>7</v>
      </c>
      <c r="G843" s="1">
        <f t="shared" si="55"/>
        <v>0.15909090909090909</v>
      </c>
      <c r="H843" s="2">
        <v>1.5</v>
      </c>
      <c r="I843" s="26">
        <v>0.75902777777777775</v>
      </c>
      <c r="J843" s="26">
        <v>0.78680555555555554</v>
      </c>
      <c r="K843" s="27">
        <f>Table3[[#This Row],[Delivery Time]]-Table3[[#This Row],[Order Time]]</f>
        <v>2.777777777777779E-2</v>
      </c>
      <c r="L843" s="43">
        <v>40</v>
      </c>
      <c r="M843" s="25" t="s">
        <v>11</v>
      </c>
      <c r="N843" s="28"/>
      <c r="O843" s="28" t="s">
        <v>39</v>
      </c>
      <c r="P843" s="25" t="s">
        <v>20</v>
      </c>
    </row>
    <row r="844" spans="1:16" x14ac:dyDescent="0.25">
      <c r="A844" s="23">
        <f t="shared" si="52"/>
        <v>843</v>
      </c>
      <c r="B844" s="24">
        <v>43212</v>
      </c>
      <c r="C844" s="18" t="str">
        <f t="shared" si="53"/>
        <v>Sunday</v>
      </c>
      <c r="D844" s="10" t="str">
        <f t="shared" si="54"/>
        <v>Same</v>
      </c>
      <c r="E844" s="2">
        <v>35.72</v>
      </c>
      <c r="F844" s="2">
        <v>4</v>
      </c>
      <c r="G844" s="1">
        <f t="shared" si="55"/>
        <v>0.11198208286674133</v>
      </c>
      <c r="H844" s="2">
        <v>1.5</v>
      </c>
      <c r="I844" s="26">
        <v>0.80347222222222225</v>
      </c>
      <c r="J844" s="26">
        <v>0.82361111111111107</v>
      </c>
      <c r="K844" s="27">
        <f>Table3[[#This Row],[Delivery Time]]-Table3[[#This Row],[Order Time]]</f>
        <v>2.0138888888888817E-2</v>
      </c>
      <c r="L844" s="43">
        <v>29.000000000000004</v>
      </c>
      <c r="M844" s="25" t="s">
        <v>11</v>
      </c>
      <c r="N844" s="28"/>
      <c r="O844" s="28" t="s">
        <v>39</v>
      </c>
      <c r="P844" s="25" t="s">
        <v>20</v>
      </c>
    </row>
    <row r="845" spans="1:16" x14ac:dyDescent="0.25">
      <c r="A845" s="23">
        <f t="shared" si="52"/>
        <v>844</v>
      </c>
      <c r="B845" s="24">
        <v>43212</v>
      </c>
      <c r="C845" s="18" t="str">
        <f t="shared" si="53"/>
        <v>Sunday</v>
      </c>
      <c r="D845" s="10" t="str">
        <f t="shared" si="54"/>
        <v>Same</v>
      </c>
      <c r="E845" s="2">
        <v>31.92</v>
      </c>
      <c r="F845" s="2">
        <v>8</v>
      </c>
      <c r="G845" s="1">
        <f t="shared" si="55"/>
        <v>0.25062656641604009</v>
      </c>
      <c r="H845" s="2">
        <v>1.5</v>
      </c>
      <c r="I845" s="26">
        <v>0.79999999999999993</v>
      </c>
      <c r="J845" s="26">
        <v>0.83611111111111114</v>
      </c>
      <c r="K845" s="27">
        <f>Table3[[#This Row],[Delivery Time]]-Table3[[#This Row],[Order Time]]</f>
        <v>3.6111111111111205E-2</v>
      </c>
      <c r="L845" s="43">
        <v>52</v>
      </c>
      <c r="M845" s="25" t="s">
        <v>11</v>
      </c>
      <c r="N845" s="28"/>
      <c r="O845" s="28" t="s">
        <v>41</v>
      </c>
      <c r="P845" s="25" t="s">
        <v>20</v>
      </c>
    </row>
    <row r="846" spans="1:16" x14ac:dyDescent="0.25">
      <c r="A846" s="23">
        <f t="shared" si="52"/>
        <v>845</v>
      </c>
      <c r="B846" s="24">
        <v>43212</v>
      </c>
      <c r="C846" s="18" t="str">
        <f t="shared" si="53"/>
        <v>Sunday</v>
      </c>
      <c r="D846" s="10" t="str">
        <f t="shared" si="54"/>
        <v>Same</v>
      </c>
      <c r="E846" s="2">
        <v>20.03</v>
      </c>
      <c r="F846" s="2">
        <v>7.97</v>
      </c>
      <c r="G846" s="1">
        <f t="shared" si="55"/>
        <v>0.39790314528207688</v>
      </c>
      <c r="H846" s="2">
        <v>1.5</v>
      </c>
      <c r="I846" s="26">
        <v>0.82847222222222217</v>
      </c>
      <c r="J846" s="26">
        <v>0.85763888888888884</v>
      </c>
      <c r="K846" s="27">
        <f>Table3[[#This Row],[Delivery Time]]-Table3[[#This Row],[Order Time]]</f>
        <v>2.9166666666666674E-2</v>
      </c>
      <c r="L846" s="43">
        <v>42</v>
      </c>
      <c r="M846" s="25" t="s">
        <v>0</v>
      </c>
      <c r="N846" s="28"/>
      <c r="O846" s="28" t="s">
        <v>40</v>
      </c>
      <c r="P846" s="25" t="s">
        <v>20</v>
      </c>
    </row>
    <row r="847" spans="1:16" x14ac:dyDescent="0.25">
      <c r="A847" s="23">
        <f t="shared" si="52"/>
        <v>846</v>
      </c>
      <c r="B847" s="24">
        <v>43212</v>
      </c>
      <c r="C847" s="18" t="str">
        <f t="shared" si="53"/>
        <v>Sunday</v>
      </c>
      <c r="D847" s="10" t="str">
        <f t="shared" si="54"/>
        <v>Same</v>
      </c>
      <c r="E847" s="2">
        <v>53.31</v>
      </c>
      <c r="F847" s="2">
        <v>1.69</v>
      </c>
      <c r="G847" s="1">
        <f t="shared" si="55"/>
        <v>3.1701369349090222E-2</v>
      </c>
      <c r="H847" s="2">
        <v>1.5</v>
      </c>
      <c r="I847" s="26">
        <v>0.82777777777777783</v>
      </c>
      <c r="J847" s="26">
        <v>0.85763888888888884</v>
      </c>
      <c r="K847" s="27">
        <f>Table3[[#This Row],[Delivery Time]]-Table3[[#This Row],[Order Time]]</f>
        <v>2.9861111111111005E-2</v>
      </c>
      <c r="L847" s="43">
        <v>43</v>
      </c>
      <c r="M847" s="25" t="s">
        <v>0</v>
      </c>
      <c r="N847" s="28"/>
      <c r="O847" s="28" t="s">
        <v>40</v>
      </c>
      <c r="P847" s="25" t="s">
        <v>20</v>
      </c>
    </row>
    <row r="848" spans="1:16" x14ac:dyDescent="0.25">
      <c r="A848" s="23">
        <f t="shared" si="52"/>
        <v>847</v>
      </c>
      <c r="B848" s="24">
        <v>43212</v>
      </c>
      <c r="C848" s="18" t="str">
        <f t="shared" si="53"/>
        <v>Sunday</v>
      </c>
      <c r="D848" s="10" t="str">
        <f t="shared" si="54"/>
        <v>Same</v>
      </c>
      <c r="E848" s="2">
        <v>16.78</v>
      </c>
      <c r="F848" s="2">
        <v>3</v>
      </c>
      <c r="G848" s="1">
        <f t="shared" si="55"/>
        <v>0.17878426698450536</v>
      </c>
      <c r="H848" s="2">
        <v>1.5</v>
      </c>
      <c r="I848" s="26">
        <v>0.82916666666666661</v>
      </c>
      <c r="J848" s="26">
        <v>0.85763888888888884</v>
      </c>
      <c r="K848" s="27">
        <f>Table3[[#This Row],[Delivery Time]]-Table3[[#This Row],[Order Time]]</f>
        <v>2.8472222222222232E-2</v>
      </c>
      <c r="L848" s="43">
        <v>41</v>
      </c>
      <c r="M848" s="25" t="s">
        <v>0</v>
      </c>
      <c r="N848" s="28"/>
      <c r="O848" s="28" t="s">
        <v>40</v>
      </c>
      <c r="P848" s="25" t="s">
        <v>20</v>
      </c>
    </row>
    <row r="849" spans="1:16" x14ac:dyDescent="0.25">
      <c r="A849" s="23">
        <f t="shared" si="52"/>
        <v>848</v>
      </c>
      <c r="B849" s="24">
        <v>43212</v>
      </c>
      <c r="C849" s="18" t="str">
        <f t="shared" si="53"/>
        <v>Sunday</v>
      </c>
      <c r="D849" s="10" t="str">
        <f t="shared" si="54"/>
        <v>Same</v>
      </c>
      <c r="E849" s="2">
        <v>49.42</v>
      </c>
      <c r="F849" s="2">
        <v>4</v>
      </c>
      <c r="G849" s="1">
        <f t="shared" si="55"/>
        <v>8.0938891137191424E-2</v>
      </c>
      <c r="H849" s="2">
        <v>1.5</v>
      </c>
      <c r="I849" s="26">
        <v>0.8305555555555556</v>
      </c>
      <c r="J849" s="26">
        <v>0.86458333333333337</v>
      </c>
      <c r="K849" s="27">
        <f>Table3[[#This Row],[Delivery Time]]-Table3[[#This Row],[Order Time]]</f>
        <v>3.4027777777777768E-2</v>
      </c>
      <c r="L849" s="43">
        <v>49</v>
      </c>
      <c r="M849" s="25" t="s">
        <v>0</v>
      </c>
      <c r="N849" s="28"/>
      <c r="O849" s="28" t="s">
        <v>40</v>
      </c>
      <c r="P849" s="25" t="s">
        <v>20</v>
      </c>
    </row>
    <row r="850" spans="1:16" x14ac:dyDescent="0.25">
      <c r="A850" s="23">
        <f t="shared" si="52"/>
        <v>849</v>
      </c>
      <c r="B850" s="24">
        <v>43212</v>
      </c>
      <c r="C850" s="18" t="str">
        <f t="shared" si="53"/>
        <v>Sunday</v>
      </c>
      <c r="D850" s="10" t="str">
        <f t="shared" si="54"/>
        <v>Same</v>
      </c>
      <c r="E850" s="2">
        <v>25.93</v>
      </c>
      <c r="F850" s="2">
        <v>5</v>
      </c>
      <c r="G850" s="1">
        <f t="shared" si="55"/>
        <v>0.1928268414963363</v>
      </c>
      <c r="H850" s="2">
        <v>1.5</v>
      </c>
      <c r="I850" s="26">
        <v>0.83958333333333324</v>
      </c>
      <c r="J850" s="26">
        <v>0.87708333333333333</v>
      </c>
      <c r="K850" s="27">
        <f>Table3[[#This Row],[Delivery Time]]-Table3[[#This Row],[Order Time]]</f>
        <v>3.7500000000000089E-2</v>
      </c>
      <c r="L850" s="43">
        <v>53.999999999999993</v>
      </c>
      <c r="M850" s="25" t="s">
        <v>0</v>
      </c>
      <c r="N850" s="28"/>
      <c r="O850" s="28" t="s">
        <v>39</v>
      </c>
      <c r="P850" s="25" t="s">
        <v>20</v>
      </c>
    </row>
    <row r="851" spans="1:16" x14ac:dyDescent="0.25">
      <c r="A851" s="23">
        <f t="shared" si="52"/>
        <v>850</v>
      </c>
      <c r="B851" s="24">
        <v>43218</v>
      </c>
      <c r="C851" s="18" t="str">
        <f t="shared" si="53"/>
        <v>Saturday</v>
      </c>
      <c r="D851" s="10" t="str">
        <f t="shared" si="54"/>
        <v>Different</v>
      </c>
      <c r="E851" s="2">
        <v>40.54</v>
      </c>
      <c r="F851" s="2">
        <v>5</v>
      </c>
      <c r="G851" s="1">
        <f t="shared" si="55"/>
        <v>0.123334977799704</v>
      </c>
      <c r="H851" s="2">
        <v>1.5</v>
      </c>
      <c r="I851" s="26">
        <v>0.71180555555555547</v>
      </c>
      <c r="J851" s="26">
        <v>0.72986111111111107</v>
      </c>
      <c r="K851" s="27">
        <f>Table3[[#This Row],[Delivery Time]]-Table3[[#This Row],[Order Time]]</f>
        <v>1.8055555555555602E-2</v>
      </c>
      <c r="L851" s="43">
        <v>26</v>
      </c>
      <c r="M851" s="25" t="s">
        <v>11</v>
      </c>
      <c r="N851" s="28"/>
      <c r="O851" s="28" t="s">
        <v>39</v>
      </c>
      <c r="P851" s="25" t="s">
        <v>20</v>
      </c>
    </row>
    <row r="852" spans="1:16" x14ac:dyDescent="0.25">
      <c r="A852" s="23">
        <f t="shared" si="52"/>
        <v>851</v>
      </c>
      <c r="B852" s="24">
        <v>43218</v>
      </c>
      <c r="C852" s="18" t="str">
        <f t="shared" si="53"/>
        <v>Saturday</v>
      </c>
      <c r="D852" s="10" t="str">
        <f t="shared" si="54"/>
        <v>Same</v>
      </c>
      <c r="E852" s="2">
        <v>85.4</v>
      </c>
      <c r="F852" s="2">
        <v>10</v>
      </c>
      <c r="G852" s="1">
        <f t="shared" si="55"/>
        <v>0.11709601873536299</v>
      </c>
      <c r="H852" s="2">
        <v>1.5</v>
      </c>
      <c r="I852" s="26">
        <v>0.76527777777777783</v>
      </c>
      <c r="J852" s="26">
        <v>0.78888888888888886</v>
      </c>
      <c r="K852" s="27">
        <f>Table3[[#This Row],[Delivery Time]]-Table3[[#This Row],[Order Time]]</f>
        <v>2.3611111111111027E-2</v>
      </c>
      <c r="L852" s="43">
        <v>34</v>
      </c>
      <c r="M852" s="25" t="s">
        <v>11</v>
      </c>
      <c r="N852" s="28"/>
      <c r="O852" s="28" t="s">
        <v>39</v>
      </c>
      <c r="P852" s="25" t="s">
        <v>20</v>
      </c>
    </row>
    <row r="853" spans="1:16" x14ac:dyDescent="0.25">
      <c r="A853" s="23">
        <f t="shared" si="52"/>
        <v>852</v>
      </c>
      <c r="B853" s="24">
        <v>43218</v>
      </c>
      <c r="C853" s="18" t="str">
        <f t="shared" si="53"/>
        <v>Saturday</v>
      </c>
      <c r="D853" s="10" t="str">
        <f t="shared" si="54"/>
        <v>Same</v>
      </c>
      <c r="E853" s="2">
        <v>98.13</v>
      </c>
      <c r="F853" s="2">
        <v>18</v>
      </c>
      <c r="G853" s="1">
        <f t="shared" si="55"/>
        <v>0.18343014368694591</v>
      </c>
      <c r="H853" s="2">
        <v>1.5</v>
      </c>
      <c r="I853" s="26">
        <v>0.7680555555555556</v>
      </c>
      <c r="J853" s="26">
        <v>0.79236111111111107</v>
      </c>
      <c r="K853" s="27">
        <f>Table3[[#This Row],[Delivery Time]]-Table3[[#This Row],[Order Time]]</f>
        <v>2.4305555555555469E-2</v>
      </c>
      <c r="L853" s="43">
        <v>35</v>
      </c>
      <c r="M853" s="25" t="s">
        <v>11</v>
      </c>
      <c r="N853" s="28"/>
      <c r="O853" s="28" t="s">
        <v>39</v>
      </c>
      <c r="P853" s="25" t="s">
        <v>20</v>
      </c>
    </row>
    <row r="854" spans="1:16" x14ac:dyDescent="0.25">
      <c r="A854" s="23">
        <f t="shared" si="52"/>
        <v>853</v>
      </c>
      <c r="B854" s="24">
        <v>43218</v>
      </c>
      <c r="C854" s="18" t="str">
        <f t="shared" si="53"/>
        <v>Saturday</v>
      </c>
      <c r="D854" s="10" t="str">
        <f t="shared" si="54"/>
        <v>Same</v>
      </c>
      <c r="E854" s="2">
        <v>15.7</v>
      </c>
      <c r="F854" s="2">
        <v>4.3</v>
      </c>
      <c r="G854" s="1">
        <f t="shared" si="55"/>
        <v>0.27388535031847133</v>
      </c>
      <c r="H854" s="2">
        <v>1.5</v>
      </c>
      <c r="I854" s="26">
        <v>0.78263888888888899</v>
      </c>
      <c r="J854" s="26">
        <v>0.8125</v>
      </c>
      <c r="K854" s="27">
        <f>Table3[[#This Row],[Delivery Time]]-Table3[[#This Row],[Order Time]]</f>
        <v>2.9861111111111005E-2</v>
      </c>
      <c r="L854" s="43">
        <v>43</v>
      </c>
      <c r="M854" s="25" t="s">
        <v>0</v>
      </c>
      <c r="N854" s="28"/>
      <c r="O854" s="28" t="s">
        <v>39</v>
      </c>
      <c r="P854" s="25" t="s">
        <v>20</v>
      </c>
    </row>
    <row r="855" spans="1:16" x14ac:dyDescent="0.25">
      <c r="A855" s="23">
        <f t="shared" si="52"/>
        <v>854</v>
      </c>
      <c r="B855" s="24">
        <v>43218</v>
      </c>
      <c r="C855" s="18" t="str">
        <f t="shared" si="53"/>
        <v>Saturday</v>
      </c>
      <c r="D855" s="10" t="str">
        <f t="shared" si="54"/>
        <v>Same</v>
      </c>
      <c r="E855" s="2">
        <v>53.26</v>
      </c>
      <c r="F855" s="2">
        <v>10</v>
      </c>
      <c r="G855" s="1">
        <f t="shared" si="55"/>
        <v>0.1877581674802854</v>
      </c>
      <c r="H855" s="2">
        <v>1.5</v>
      </c>
      <c r="I855" s="26">
        <v>0.78333333333333333</v>
      </c>
      <c r="J855" s="26">
        <v>0.82291666666666663</v>
      </c>
      <c r="K855" s="27">
        <f>Table3[[#This Row],[Delivery Time]]-Table3[[#This Row],[Order Time]]</f>
        <v>3.9583333333333304E-2</v>
      </c>
      <c r="L855" s="43">
        <v>57</v>
      </c>
      <c r="M855" s="25" t="s">
        <v>0</v>
      </c>
      <c r="N855" s="28"/>
      <c r="O855" s="28" t="s">
        <v>39</v>
      </c>
      <c r="P855" s="25" t="s">
        <v>20</v>
      </c>
    </row>
    <row r="856" spans="1:16" x14ac:dyDescent="0.25">
      <c r="A856" s="23">
        <f t="shared" ref="A856:A919" si="56">ROW(A855)</f>
        <v>855</v>
      </c>
      <c r="B856" s="24">
        <v>43218</v>
      </c>
      <c r="C856" s="18" t="str">
        <f t="shared" si="53"/>
        <v>Saturday</v>
      </c>
      <c r="D856" s="10" t="str">
        <f t="shared" si="54"/>
        <v>Same</v>
      </c>
      <c r="E856" s="2">
        <v>22.68</v>
      </c>
      <c r="F856" s="2">
        <v>4</v>
      </c>
      <c r="G856" s="1">
        <f t="shared" si="55"/>
        <v>0.17636684303350969</v>
      </c>
      <c r="H856" s="2">
        <v>1.5</v>
      </c>
      <c r="I856" s="26">
        <v>0.82638888888888884</v>
      </c>
      <c r="J856" s="26">
        <v>0.84375</v>
      </c>
      <c r="K856" s="27">
        <f>Table3[[#This Row],[Delivery Time]]-Table3[[#This Row],[Order Time]]</f>
        <v>1.736111111111116E-2</v>
      </c>
      <c r="L856" s="43">
        <v>25</v>
      </c>
      <c r="M856" s="25" t="s">
        <v>0</v>
      </c>
      <c r="N856" s="28"/>
      <c r="O856" s="28" t="s">
        <v>39</v>
      </c>
      <c r="P856" s="25" t="s">
        <v>20</v>
      </c>
    </row>
    <row r="857" spans="1:16" x14ac:dyDescent="0.25">
      <c r="A857" s="23">
        <f t="shared" si="56"/>
        <v>856</v>
      </c>
      <c r="B857" s="24">
        <v>43218</v>
      </c>
      <c r="C857" s="18" t="str">
        <f t="shared" si="53"/>
        <v>Saturday</v>
      </c>
      <c r="D857" s="10" t="str">
        <f t="shared" si="54"/>
        <v>Same</v>
      </c>
      <c r="E857" s="2">
        <v>33.56</v>
      </c>
      <c r="F857" s="2">
        <v>3</v>
      </c>
      <c r="G857" s="1">
        <f t="shared" si="55"/>
        <v>8.9392133492252682E-2</v>
      </c>
      <c r="H857" s="2">
        <v>5</v>
      </c>
      <c r="I857" s="26">
        <v>0.83958333333333324</v>
      </c>
      <c r="J857" s="26">
        <v>0.87152777777777779</v>
      </c>
      <c r="K857" s="27">
        <f>Table3[[#This Row],[Delivery Time]]-Table3[[#This Row],[Order Time]]</f>
        <v>3.1944444444444553E-2</v>
      </c>
      <c r="L857" s="43">
        <v>46.000000000000007</v>
      </c>
      <c r="M857" s="25" t="s">
        <v>11</v>
      </c>
      <c r="N857" s="28"/>
      <c r="O857" s="28" t="s">
        <v>41</v>
      </c>
      <c r="P857" s="25" t="s">
        <v>20</v>
      </c>
    </row>
    <row r="858" spans="1:16" x14ac:dyDescent="0.25">
      <c r="A858" s="23">
        <f t="shared" si="56"/>
        <v>857</v>
      </c>
      <c r="B858" s="24">
        <v>43219</v>
      </c>
      <c r="C858" s="18" t="str">
        <f t="shared" si="53"/>
        <v>Sunday</v>
      </c>
      <c r="D858" s="10" t="str">
        <f t="shared" si="54"/>
        <v>Different</v>
      </c>
      <c r="E858" s="2">
        <v>38.369999999999997</v>
      </c>
      <c r="F858" s="2">
        <v>4</v>
      </c>
      <c r="G858" s="1">
        <f t="shared" si="55"/>
        <v>0.10424811050299713</v>
      </c>
      <c r="H858" s="2">
        <v>1.5</v>
      </c>
      <c r="I858" s="26">
        <v>0.74583333333333324</v>
      </c>
      <c r="J858" s="26">
        <v>0.76041666666666663</v>
      </c>
      <c r="K858" s="27">
        <f>Table3[[#This Row],[Delivery Time]]-Table3[[#This Row],[Order Time]]</f>
        <v>1.4583333333333393E-2</v>
      </c>
      <c r="L858" s="43">
        <v>21</v>
      </c>
      <c r="M858" s="25" t="s">
        <v>11</v>
      </c>
      <c r="N858" s="28"/>
      <c r="O858" s="28" t="s">
        <v>41</v>
      </c>
      <c r="P858" s="25" t="s">
        <v>20</v>
      </c>
    </row>
    <row r="859" spans="1:16" x14ac:dyDescent="0.25">
      <c r="A859" s="23">
        <f t="shared" si="56"/>
        <v>858</v>
      </c>
      <c r="B859" s="24">
        <v>43219</v>
      </c>
      <c r="C859" s="18" t="str">
        <f t="shared" si="53"/>
        <v>Sunday</v>
      </c>
      <c r="D859" s="10" t="str">
        <f t="shared" si="54"/>
        <v>Same</v>
      </c>
      <c r="E859" s="2">
        <v>29.17</v>
      </c>
      <c r="F859" s="2">
        <v>3</v>
      </c>
      <c r="G859" s="1">
        <f t="shared" si="55"/>
        <v>0.10284538909838875</v>
      </c>
      <c r="H859" s="2">
        <v>1.5</v>
      </c>
      <c r="I859" s="26">
        <v>0.74861111111111101</v>
      </c>
      <c r="J859" s="26">
        <v>0.77083333333333337</v>
      </c>
      <c r="K859" s="27">
        <f>Table3[[#This Row],[Delivery Time]]-Table3[[#This Row],[Order Time]]</f>
        <v>2.2222222222222365E-2</v>
      </c>
      <c r="L859" s="43">
        <v>32</v>
      </c>
      <c r="M859" s="25" t="s">
        <v>11</v>
      </c>
      <c r="N859" s="28"/>
      <c r="O859" s="28" t="s">
        <v>39</v>
      </c>
      <c r="P859" s="25" t="s">
        <v>20</v>
      </c>
    </row>
    <row r="860" spans="1:16" x14ac:dyDescent="0.25">
      <c r="A860" s="23">
        <f t="shared" si="56"/>
        <v>859</v>
      </c>
      <c r="B860" s="24">
        <v>43219</v>
      </c>
      <c r="C860" s="18" t="str">
        <f t="shared" si="53"/>
        <v>Sunday</v>
      </c>
      <c r="D860" s="10" t="str">
        <f t="shared" si="54"/>
        <v>Same</v>
      </c>
      <c r="E860" s="2">
        <v>47.79</v>
      </c>
      <c r="F860" s="2">
        <v>6</v>
      </c>
      <c r="G860" s="1">
        <f t="shared" si="55"/>
        <v>0.12554927809165098</v>
      </c>
      <c r="H860" s="2">
        <v>1.5</v>
      </c>
      <c r="I860" s="26">
        <v>0.78125</v>
      </c>
      <c r="J860" s="26">
        <v>0.81597222222222221</v>
      </c>
      <c r="K860" s="27">
        <f>Table3[[#This Row],[Delivery Time]]-Table3[[#This Row],[Order Time]]</f>
        <v>3.472222222222221E-2</v>
      </c>
      <c r="L860" s="43">
        <v>50</v>
      </c>
      <c r="M860" s="25" t="s">
        <v>11</v>
      </c>
      <c r="N860" s="28"/>
      <c r="O860" s="28" t="s">
        <v>39</v>
      </c>
      <c r="P860" s="25" t="s">
        <v>20</v>
      </c>
    </row>
    <row r="861" spans="1:16" x14ac:dyDescent="0.25">
      <c r="A861" s="23">
        <f t="shared" si="56"/>
        <v>860</v>
      </c>
      <c r="B861" s="24">
        <v>43219</v>
      </c>
      <c r="C861" s="18" t="str">
        <f t="shared" si="53"/>
        <v>Sunday</v>
      </c>
      <c r="D861" s="10" t="str">
        <f t="shared" si="54"/>
        <v>Same</v>
      </c>
      <c r="E861" s="2">
        <v>81.95</v>
      </c>
      <c r="F861" s="2">
        <v>8.0500000000000007</v>
      </c>
      <c r="G861" s="1">
        <f t="shared" si="55"/>
        <v>9.8230628431970723E-2</v>
      </c>
      <c r="H861" s="2">
        <v>5</v>
      </c>
      <c r="I861" s="26">
        <v>0.78749999999999998</v>
      </c>
      <c r="J861" s="26">
        <v>0.82916666666666661</v>
      </c>
      <c r="K861" s="27">
        <f>Table3[[#This Row],[Delivery Time]]-Table3[[#This Row],[Order Time]]</f>
        <v>4.166666666666663E-2</v>
      </c>
      <c r="L861" s="43">
        <v>60</v>
      </c>
      <c r="M861" s="25" t="s">
        <v>0</v>
      </c>
      <c r="N861" s="28"/>
      <c r="O861" s="28" t="s">
        <v>39</v>
      </c>
      <c r="P861" s="25" t="s">
        <v>20</v>
      </c>
    </row>
    <row r="862" spans="1:16" x14ac:dyDescent="0.25">
      <c r="A862" s="23">
        <f t="shared" si="56"/>
        <v>861</v>
      </c>
      <c r="B862" s="24">
        <v>43219</v>
      </c>
      <c r="C862" s="18" t="str">
        <f t="shared" si="53"/>
        <v>Sunday</v>
      </c>
      <c r="D862" s="10" t="str">
        <f t="shared" si="54"/>
        <v>Same</v>
      </c>
      <c r="E862" s="2">
        <v>51.04</v>
      </c>
      <c r="F862" s="2">
        <v>12</v>
      </c>
      <c r="G862" s="1">
        <f t="shared" si="55"/>
        <v>0.23510971786833856</v>
      </c>
      <c r="H862" s="2">
        <v>5</v>
      </c>
      <c r="I862" s="26">
        <v>0.79236111111111107</v>
      </c>
      <c r="J862" s="26">
        <v>0.83958333333333324</v>
      </c>
      <c r="K862" s="27">
        <f>Table3[[#This Row],[Delivery Time]]-Table3[[#This Row],[Order Time]]</f>
        <v>4.7222222222222165E-2</v>
      </c>
      <c r="L862" s="43">
        <v>68</v>
      </c>
      <c r="M862" s="25" t="s">
        <v>0</v>
      </c>
      <c r="N862" s="28"/>
      <c r="O862" s="28" t="s">
        <v>39</v>
      </c>
      <c r="P862" s="25" t="s">
        <v>20</v>
      </c>
    </row>
    <row r="863" spans="1:16" x14ac:dyDescent="0.25">
      <c r="A863" s="23">
        <f t="shared" si="56"/>
        <v>862</v>
      </c>
      <c r="B863" s="24">
        <v>43224</v>
      </c>
      <c r="C863" s="18" t="str">
        <f t="shared" si="53"/>
        <v>Friday</v>
      </c>
      <c r="D863" s="10" t="str">
        <f t="shared" si="54"/>
        <v>Different</v>
      </c>
      <c r="E863" s="2">
        <v>32.42</v>
      </c>
      <c r="F863" s="2">
        <v>8</v>
      </c>
      <c r="G863" s="1">
        <f t="shared" si="55"/>
        <v>0.24676125848241826</v>
      </c>
      <c r="H863" s="2">
        <v>1.5</v>
      </c>
      <c r="I863" s="26">
        <v>0.74097222222222225</v>
      </c>
      <c r="J863" s="26">
        <v>0.77777777777777779</v>
      </c>
      <c r="K863" s="27">
        <f>Table3[[#This Row],[Delivery Time]]-Table3[[#This Row],[Order Time]]</f>
        <v>3.6805555555555536E-2</v>
      </c>
      <c r="L863" s="43">
        <v>53</v>
      </c>
      <c r="M863" s="25" t="s">
        <v>0</v>
      </c>
      <c r="N863" s="28"/>
      <c r="O863" s="28" t="s">
        <v>39</v>
      </c>
      <c r="P863" s="25" t="s">
        <v>20</v>
      </c>
    </row>
    <row r="864" spans="1:16" x14ac:dyDescent="0.25">
      <c r="A864" s="23">
        <f t="shared" si="56"/>
        <v>863</v>
      </c>
      <c r="B864" s="24">
        <v>43224</v>
      </c>
      <c r="C864" s="18" t="str">
        <f t="shared" si="53"/>
        <v>Friday</v>
      </c>
      <c r="D864" s="10" t="str">
        <f t="shared" si="54"/>
        <v>Same</v>
      </c>
      <c r="E864" s="2">
        <v>62.19</v>
      </c>
      <c r="F864" s="2">
        <v>20</v>
      </c>
      <c r="G864" s="1">
        <f t="shared" si="55"/>
        <v>0.32159511175430133</v>
      </c>
      <c r="H864" s="2">
        <v>1.5</v>
      </c>
      <c r="I864" s="26">
        <v>0.74791666666666667</v>
      </c>
      <c r="J864" s="26">
        <v>0.78263888888888899</v>
      </c>
      <c r="K864" s="27">
        <f>Table3[[#This Row],[Delivery Time]]-Table3[[#This Row],[Order Time]]</f>
        <v>3.4722222222222321E-2</v>
      </c>
      <c r="L864" s="43">
        <v>50</v>
      </c>
      <c r="M864" s="25" t="s">
        <v>0</v>
      </c>
      <c r="N864" s="28"/>
      <c r="O864" s="28" t="s">
        <v>39</v>
      </c>
      <c r="P864" s="25" t="s">
        <v>20</v>
      </c>
    </row>
    <row r="865" spans="1:16" x14ac:dyDescent="0.25">
      <c r="A865" s="23">
        <f t="shared" si="56"/>
        <v>864</v>
      </c>
      <c r="B865" s="24">
        <v>43224</v>
      </c>
      <c r="C865" s="18" t="str">
        <f t="shared" si="53"/>
        <v>Friday</v>
      </c>
      <c r="D865" s="10" t="str">
        <f t="shared" si="54"/>
        <v>Same</v>
      </c>
      <c r="E865" s="2">
        <v>57.59</v>
      </c>
      <c r="F865" s="2">
        <v>5</v>
      </c>
      <c r="G865" s="1">
        <f t="shared" si="55"/>
        <v>8.6820628581350923E-2</v>
      </c>
      <c r="H865" s="2">
        <v>1.5</v>
      </c>
      <c r="I865" s="26">
        <v>0.75</v>
      </c>
      <c r="J865" s="26">
        <v>0.78749999999999998</v>
      </c>
      <c r="K865" s="27">
        <f>Table3[[#This Row],[Delivery Time]]-Table3[[#This Row],[Order Time]]</f>
        <v>3.7499999999999978E-2</v>
      </c>
      <c r="L865" s="43">
        <v>53.999999999999993</v>
      </c>
      <c r="M865" s="25" t="s">
        <v>0</v>
      </c>
      <c r="N865" s="28"/>
      <c r="O865" s="28" t="s">
        <v>39</v>
      </c>
      <c r="P865" s="25" t="s">
        <v>20</v>
      </c>
    </row>
    <row r="866" spans="1:16" x14ac:dyDescent="0.25">
      <c r="A866" s="23">
        <f t="shared" si="56"/>
        <v>865</v>
      </c>
      <c r="B866" s="24">
        <v>43224</v>
      </c>
      <c r="C866" s="18" t="str">
        <f t="shared" si="53"/>
        <v>Friday</v>
      </c>
      <c r="D866" s="10" t="str">
        <f t="shared" si="54"/>
        <v>Same</v>
      </c>
      <c r="E866" s="2">
        <v>65.489999999999995</v>
      </c>
      <c r="F866" s="2">
        <v>12.51</v>
      </c>
      <c r="G866" s="1">
        <f t="shared" si="55"/>
        <v>0.19102153000458086</v>
      </c>
      <c r="H866" s="2">
        <v>5</v>
      </c>
      <c r="I866" s="26">
        <v>0.74930555555555556</v>
      </c>
      <c r="J866" s="26">
        <v>0.7993055555555556</v>
      </c>
      <c r="K866" s="27">
        <f>Table3[[#This Row],[Delivery Time]]-Table3[[#This Row],[Order Time]]</f>
        <v>5.0000000000000044E-2</v>
      </c>
      <c r="L866" s="43">
        <v>72</v>
      </c>
      <c r="M866" s="25" t="s">
        <v>27</v>
      </c>
      <c r="N866" s="28"/>
      <c r="O866" s="28" t="s">
        <v>39</v>
      </c>
      <c r="P866" s="25" t="s">
        <v>20</v>
      </c>
    </row>
    <row r="867" spans="1:16" x14ac:dyDescent="0.25">
      <c r="A867" s="23">
        <f t="shared" si="56"/>
        <v>866</v>
      </c>
      <c r="B867" s="24">
        <v>43224</v>
      </c>
      <c r="C867" s="18" t="str">
        <f t="shared" si="53"/>
        <v>Friday</v>
      </c>
      <c r="D867" s="10" t="str">
        <f t="shared" si="54"/>
        <v>Same</v>
      </c>
      <c r="E867" s="2">
        <v>36.14</v>
      </c>
      <c r="F867" s="2">
        <v>4</v>
      </c>
      <c r="G867" s="1">
        <f t="shared" si="55"/>
        <v>0.11068068622025456</v>
      </c>
      <c r="H867" s="2">
        <v>1.5</v>
      </c>
      <c r="I867" s="26">
        <v>0.79583333333333339</v>
      </c>
      <c r="J867" s="26">
        <v>0.82638888888888884</v>
      </c>
      <c r="K867" s="27">
        <f>Table3[[#This Row],[Delivery Time]]-Table3[[#This Row],[Order Time]]</f>
        <v>3.0555555555555447E-2</v>
      </c>
      <c r="L867" s="43">
        <v>44</v>
      </c>
      <c r="M867" s="25" t="s">
        <v>11</v>
      </c>
      <c r="N867" s="28"/>
      <c r="O867" s="28" t="s">
        <v>39</v>
      </c>
      <c r="P867" s="25" t="s">
        <v>20</v>
      </c>
    </row>
    <row r="868" spans="1:16" x14ac:dyDescent="0.25">
      <c r="A868" s="23">
        <f t="shared" si="56"/>
        <v>867</v>
      </c>
      <c r="B868" s="24">
        <v>43226</v>
      </c>
      <c r="C868" s="18" t="str">
        <f t="shared" si="53"/>
        <v>Sunday</v>
      </c>
      <c r="D868" s="10" t="str">
        <f t="shared" si="54"/>
        <v>Different</v>
      </c>
      <c r="E868" s="2">
        <v>35.94</v>
      </c>
      <c r="F868" s="2">
        <v>12</v>
      </c>
      <c r="G868" s="1">
        <f t="shared" si="55"/>
        <v>0.333889816360601</v>
      </c>
      <c r="H868" s="2">
        <v>1.5</v>
      </c>
      <c r="I868" s="26">
        <v>0.72291666666666676</v>
      </c>
      <c r="J868" s="26">
        <v>0.75555555555555554</v>
      </c>
      <c r="K868" s="27">
        <f>Table3[[#This Row],[Delivery Time]]-Table3[[#This Row],[Order Time]]</f>
        <v>3.2638888888888773E-2</v>
      </c>
      <c r="L868" s="43">
        <v>47.000000000000007</v>
      </c>
      <c r="M868" s="25" t="s">
        <v>0</v>
      </c>
      <c r="N868" s="28"/>
      <c r="O868" s="28" t="s">
        <v>39</v>
      </c>
      <c r="P868" s="25" t="s">
        <v>20</v>
      </c>
    </row>
    <row r="869" spans="1:16" x14ac:dyDescent="0.25">
      <c r="A869" s="23">
        <f t="shared" si="56"/>
        <v>868</v>
      </c>
      <c r="B869" s="24">
        <v>43226</v>
      </c>
      <c r="C869" s="18" t="str">
        <f t="shared" si="53"/>
        <v>Sunday</v>
      </c>
      <c r="D869" s="10" t="str">
        <f t="shared" si="54"/>
        <v>Same</v>
      </c>
      <c r="E869" s="2">
        <v>88.39</v>
      </c>
      <c r="F869" s="2">
        <v>9</v>
      </c>
      <c r="G869" s="1">
        <f t="shared" si="55"/>
        <v>0.10182147301730965</v>
      </c>
      <c r="H869" s="2">
        <v>1.5</v>
      </c>
      <c r="I869" s="26">
        <v>0.72777777777777775</v>
      </c>
      <c r="J869" s="26">
        <v>0.76597222222222217</v>
      </c>
      <c r="K869" s="27">
        <f>Table3[[#This Row],[Delivery Time]]-Table3[[#This Row],[Order Time]]</f>
        <v>3.819444444444442E-2</v>
      </c>
      <c r="L869" s="43">
        <v>54.999999999999993</v>
      </c>
      <c r="M869" s="25" t="s">
        <v>0</v>
      </c>
      <c r="N869" s="28" t="s">
        <v>22</v>
      </c>
      <c r="O869" s="28" t="s">
        <v>39</v>
      </c>
      <c r="P869" s="25" t="s">
        <v>20</v>
      </c>
    </row>
    <row r="870" spans="1:16" x14ac:dyDescent="0.25">
      <c r="A870" s="23">
        <f t="shared" si="56"/>
        <v>869</v>
      </c>
      <c r="B870" s="24">
        <v>43226</v>
      </c>
      <c r="C870" s="18" t="str">
        <f t="shared" si="53"/>
        <v>Sunday</v>
      </c>
      <c r="D870" s="10" t="str">
        <f t="shared" si="54"/>
        <v>Same</v>
      </c>
      <c r="E870" s="2">
        <v>27.01</v>
      </c>
      <c r="F870" s="2">
        <v>5</v>
      </c>
      <c r="G870" s="1">
        <f t="shared" si="55"/>
        <v>0.18511662347278784</v>
      </c>
      <c r="H870" s="2">
        <v>1.5</v>
      </c>
      <c r="I870" s="26">
        <v>0.76111111111111107</v>
      </c>
      <c r="J870" s="26">
        <v>0.78680555555555554</v>
      </c>
      <c r="K870" s="27">
        <f>Table3[[#This Row],[Delivery Time]]-Table3[[#This Row],[Order Time]]</f>
        <v>2.5694444444444464E-2</v>
      </c>
      <c r="L870" s="43">
        <v>37</v>
      </c>
      <c r="M870" s="25" t="s">
        <v>0</v>
      </c>
      <c r="N870" s="28"/>
      <c r="O870" s="28" t="s">
        <v>39</v>
      </c>
      <c r="P870" s="25" t="s">
        <v>20</v>
      </c>
    </row>
    <row r="871" spans="1:16" x14ac:dyDescent="0.25">
      <c r="A871" s="23">
        <f t="shared" si="56"/>
        <v>870</v>
      </c>
      <c r="B871" s="24">
        <v>43226</v>
      </c>
      <c r="C871" s="18" t="str">
        <f t="shared" si="53"/>
        <v>Sunday</v>
      </c>
      <c r="D871" s="10" t="str">
        <f t="shared" si="54"/>
        <v>Same</v>
      </c>
      <c r="E871" s="2">
        <v>22.41</v>
      </c>
      <c r="F871" s="2">
        <v>5</v>
      </c>
      <c r="G871" s="1">
        <f t="shared" si="55"/>
        <v>0.22311468094600626</v>
      </c>
      <c r="H871" s="2">
        <v>1.5</v>
      </c>
      <c r="I871" s="26">
        <v>0.75624999999999998</v>
      </c>
      <c r="J871" s="26">
        <v>0.79027777777777775</v>
      </c>
      <c r="K871" s="27">
        <f>Table3[[#This Row],[Delivery Time]]-Table3[[#This Row],[Order Time]]</f>
        <v>3.4027777777777768E-2</v>
      </c>
      <c r="L871" s="43">
        <v>49</v>
      </c>
      <c r="M871" s="25" t="s">
        <v>0</v>
      </c>
      <c r="N871" s="28"/>
      <c r="O871" s="28" t="s">
        <v>39</v>
      </c>
      <c r="P871" s="25" t="s">
        <v>20</v>
      </c>
    </row>
    <row r="872" spans="1:16" x14ac:dyDescent="0.25">
      <c r="A872" s="23">
        <f t="shared" si="56"/>
        <v>871</v>
      </c>
      <c r="B872" s="24">
        <v>43226</v>
      </c>
      <c r="C872" s="18" t="str">
        <f t="shared" si="53"/>
        <v>Sunday</v>
      </c>
      <c r="D872" s="10" t="str">
        <f t="shared" si="54"/>
        <v>Same</v>
      </c>
      <c r="E872" s="2">
        <v>31.88</v>
      </c>
      <c r="F872" s="2">
        <v>5.12</v>
      </c>
      <c r="G872" s="1">
        <f t="shared" si="55"/>
        <v>0.16060225846925974</v>
      </c>
      <c r="H872" s="2">
        <v>1.5</v>
      </c>
      <c r="I872" s="26">
        <v>0.80972222222222223</v>
      </c>
      <c r="J872" s="26">
        <v>0.83750000000000002</v>
      </c>
      <c r="K872" s="27">
        <f>Table3[[#This Row],[Delivery Time]]-Table3[[#This Row],[Order Time]]</f>
        <v>2.777777777777779E-2</v>
      </c>
      <c r="L872" s="43">
        <v>40</v>
      </c>
      <c r="M872" s="25" t="s">
        <v>0</v>
      </c>
      <c r="N872" s="28"/>
      <c r="O872" s="28" t="s">
        <v>41</v>
      </c>
      <c r="P872" s="25" t="s">
        <v>20</v>
      </c>
    </row>
    <row r="873" spans="1:16" x14ac:dyDescent="0.25">
      <c r="A873" s="23">
        <f t="shared" si="56"/>
        <v>872</v>
      </c>
      <c r="B873" s="24">
        <v>43231</v>
      </c>
      <c r="C873" s="18" t="str">
        <f t="shared" si="53"/>
        <v>Friday</v>
      </c>
      <c r="D873" s="10" t="str">
        <f t="shared" si="54"/>
        <v>Different</v>
      </c>
      <c r="E873" s="2">
        <v>20.57</v>
      </c>
      <c r="F873" s="2">
        <v>1.43</v>
      </c>
      <c r="G873" s="1">
        <f t="shared" si="55"/>
        <v>6.9518716577540107E-2</v>
      </c>
      <c r="H873" s="2">
        <v>1.5</v>
      </c>
      <c r="I873" s="26">
        <v>0.72499999999999998</v>
      </c>
      <c r="J873" s="26">
        <v>0.75</v>
      </c>
      <c r="K873" s="27">
        <f>Table3[[#This Row],[Delivery Time]]-Table3[[#This Row],[Order Time]]</f>
        <v>2.5000000000000022E-2</v>
      </c>
      <c r="L873" s="43">
        <v>36</v>
      </c>
      <c r="M873" s="25" t="s">
        <v>11</v>
      </c>
      <c r="N873" s="28"/>
      <c r="O873" s="28" t="s">
        <v>40</v>
      </c>
      <c r="P873" s="25" t="s">
        <v>20</v>
      </c>
    </row>
    <row r="874" spans="1:16" x14ac:dyDescent="0.25">
      <c r="A874" s="23">
        <f t="shared" si="56"/>
        <v>873</v>
      </c>
      <c r="B874" s="24">
        <v>43231</v>
      </c>
      <c r="C874" s="18" t="str">
        <f t="shared" si="53"/>
        <v>Friday</v>
      </c>
      <c r="D874" s="10" t="str">
        <f t="shared" si="54"/>
        <v>Same</v>
      </c>
      <c r="E874" s="2">
        <v>21.33</v>
      </c>
      <c r="F874" s="2">
        <v>7</v>
      </c>
      <c r="G874" s="1">
        <f t="shared" si="55"/>
        <v>0.3281762775433662</v>
      </c>
      <c r="H874" s="2">
        <v>1.5</v>
      </c>
      <c r="I874" s="26">
        <v>0.72499999999999998</v>
      </c>
      <c r="J874" s="26">
        <v>0.76111111111111107</v>
      </c>
      <c r="K874" s="27">
        <f>Table3[[#This Row],[Delivery Time]]-Table3[[#This Row],[Order Time]]</f>
        <v>3.6111111111111094E-2</v>
      </c>
      <c r="L874" s="43">
        <v>52</v>
      </c>
      <c r="M874" s="25" t="s">
        <v>11</v>
      </c>
      <c r="N874" s="28"/>
      <c r="O874" s="28" t="s">
        <v>39</v>
      </c>
      <c r="P874" s="25" t="s">
        <v>20</v>
      </c>
    </row>
    <row r="875" spans="1:16" x14ac:dyDescent="0.25">
      <c r="A875" s="23">
        <f t="shared" si="56"/>
        <v>874</v>
      </c>
      <c r="B875" s="24">
        <v>43231</v>
      </c>
      <c r="C875" s="18" t="str">
        <f t="shared" si="53"/>
        <v>Friday</v>
      </c>
      <c r="D875" s="10" t="str">
        <f t="shared" si="54"/>
        <v>Same</v>
      </c>
      <c r="E875" s="2">
        <v>42.98</v>
      </c>
      <c r="F875" s="2">
        <v>5</v>
      </c>
      <c r="G875" s="1">
        <f t="shared" si="55"/>
        <v>0.11633317822242904</v>
      </c>
      <c r="H875" s="2">
        <v>5</v>
      </c>
      <c r="I875" s="26">
        <v>0.73819444444444438</v>
      </c>
      <c r="J875" s="26">
        <v>0.77222222222222225</v>
      </c>
      <c r="K875" s="27">
        <f>Table3[[#This Row],[Delivery Time]]-Table3[[#This Row],[Order Time]]</f>
        <v>3.4027777777777879E-2</v>
      </c>
      <c r="L875" s="43">
        <v>49</v>
      </c>
      <c r="M875" s="25" t="s">
        <v>69</v>
      </c>
      <c r="N875" s="28"/>
      <c r="O875" s="28" t="s">
        <v>39</v>
      </c>
      <c r="P875" s="25" t="s">
        <v>20</v>
      </c>
    </row>
    <row r="876" spans="1:16" x14ac:dyDescent="0.25">
      <c r="A876" s="23">
        <f t="shared" si="56"/>
        <v>875</v>
      </c>
      <c r="B876" s="24">
        <v>43231</v>
      </c>
      <c r="C876" s="18" t="str">
        <f t="shared" si="53"/>
        <v>Friday</v>
      </c>
      <c r="D876" s="10" t="str">
        <f t="shared" si="54"/>
        <v>Same</v>
      </c>
      <c r="E876" s="2">
        <v>20.57</v>
      </c>
      <c r="F876" s="2">
        <v>3</v>
      </c>
      <c r="G876" s="1">
        <f t="shared" si="55"/>
        <v>0.14584346135148274</v>
      </c>
      <c r="H876" s="2">
        <v>1.5</v>
      </c>
      <c r="I876" s="26">
        <v>0.77708333333333324</v>
      </c>
      <c r="J876" s="26">
        <v>0.80347222222222225</v>
      </c>
      <c r="K876" s="27">
        <f>Table3[[#This Row],[Delivery Time]]-Table3[[#This Row],[Order Time]]</f>
        <v>2.6388888888889017E-2</v>
      </c>
      <c r="L876" s="43">
        <v>38</v>
      </c>
      <c r="M876" s="25" t="s">
        <v>0</v>
      </c>
      <c r="N876" s="28"/>
      <c r="O876" s="28" t="s">
        <v>39</v>
      </c>
      <c r="P876" s="25" t="s">
        <v>20</v>
      </c>
    </row>
    <row r="877" spans="1:16" x14ac:dyDescent="0.25">
      <c r="A877" s="23">
        <f t="shared" si="56"/>
        <v>876</v>
      </c>
      <c r="B877" s="24">
        <v>43231</v>
      </c>
      <c r="C877" s="18" t="str">
        <f t="shared" si="53"/>
        <v>Friday</v>
      </c>
      <c r="D877" s="10" t="str">
        <f t="shared" si="54"/>
        <v>Same</v>
      </c>
      <c r="E877" s="2">
        <v>30.26</v>
      </c>
      <c r="F877" s="2">
        <v>3.74</v>
      </c>
      <c r="G877" s="1">
        <f t="shared" si="55"/>
        <v>0.12359550561797752</v>
      </c>
      <c r="H877" s="2">
        <v>1.5</v>
      </c>
      <c r="I877" s="26">
        <v>0.80972222222222223</v>
      </c>
      <c r="J877" s="26">
        <v>0.83888888888888891</v>
      </c>
      <c r="K877" s="27">
        <f>Table3[[#This Row],[Delivery Time]]-Table3[[#This Row],[Order Time]]</f>
        <v>2.9166666666666674E-2</v>
      </c>
      <c r="L877" s="43">
        <v>42</v>
      </c>
      <c r="M877" s="25" t="s">
        <v>0</v>
      </c>
      <c r="N877" s="28"/>
      <c r="O877" s="28" t="s">
        <v>41</v>
      </c>
      <c r="P877" s="25" t="s">
        <v>20</v>
      </c>
    </row>
    <row r="878" spans="1:16" x14ac:dyDescent="0.25">
      <c r="A878" s="23">
        <f t="shared" si="56"/>
        <v>877</v>
      </c>
      <c r="B878" s="24">
        <v>43231</v>
      </c>
      <c r="C878" s="18" t="str">
        <f t="shared" si="53"/>
        <v>Friday</v>
      </c>
      <c r="D878" s="10" t="str">
        <f t="shared" si="54"/>
        <v>Same</v>
      </c>
      <c r="E878" s="2">
        <v>37.51</v>
      </c>
      <c r="F878" s="2">
        <v>7</v>
      </c>
      <c r="G878" s="1">
        <f t="shared" si="55"/>
        <v>0.18661690215942417</v>
      </c>
      <c r="H878" s="2">
        <v>1.5</v>
      </c>
      <c r="I878" s="26">
        <v>0.82291666666666663</v>
      </c>
      <c r="J878" s="26">
        <v>0.85069444444444453</v>
      </c>
      <c r="K878" s="27">
        <f>Table3[[#This Row],[Delivery Time]]-Table3[[#This Row],[Order Time]]</f>
        <v>2.7777777777777901E-2</v>
      </c>
      <c r="L878" s="43">
        <v>40</v>
      </c>
      <c r="M878" s="25" t="s">
        <v>0</v>
      </c>
      <c r="N878" s="28" t="s">
        <v>25</v>
      </c>
      <c r="O878" s="28" t="s">
        <v>39</v>
      </c>
      <c r="P878" s="25" t="s">
        <v>20</v>
      </c>
    </row>
    <row r="879" spans="1:16" x14ac:dyDescent="0.25">
      <c r="A879" s="23">
        <f t="shared" si="56"/>
        <v>878</v>
      </c>
      <c r="B879" s="24">
        <v>43231</v>
      </c>
      <c r="C879" s="18" t="str">
        <f t="shared" si="53"/>
        <v>Friday</v>
      </c>
      <c r="D879" s="10" t="str">
        <f t="shared" si="54"/>
        <v>Same</v>
      </c>
      <c r="E879" s="2">
        <v>37.35</v>
      </c>
      <c r="F879" s="2">
        <v>5</v>
      </c>
      <c r="G879" s="1">
        <f t="shared" si="55"/>
        <v>0.13386880856760375</v>
      </c>
      <c r="H879" s="2">
        <v>1.5</v>
      </c>
      <c r="I879" s="26">
        <v>0.85833333333333339</v>
      </c>
      <c r="J879" s="26">
        <v>0.875</v>
      </c>
      <c r="K879" s="27">
        <f>Table3[[#This Row],[Delivery Time]]-Table3[[#This Row],[Order Time]]</f>
        <v>1.6666666666666607E-2</v>
      </c>
      <c r="L879" s="43">
        <v>24</v>
      </c>
      <c r="M879" s="25" t="s">
        <v>0</v>
      </c>
      <c r="N879" s="28"/>
      <c r="O879" s="28" t="s">
        <v>40</v>
      </c>
      <c r="P879" s="25" t="s">
        <v>20</v>
      </c>
    </row>
    <row r="880" spans="1:16" x14ac:dyDescent="0.25">
      <c r="A880" s="23">
        <f t="shared" si="56"/>
        <v>879</v>
      </c>
      <c r="B880" s="24">
        <v>43231</v>
      </c>
      <c r="C880" s="18" t="str">
        <f t="shared" si="53"/>
        <v>Friday</v>
      </c>
      <c r="D880" s="10" t="str">
        <f t="shared" si="54"/>
        <v>Same</v>
      </c>
      <c r="E880" s="2">
        <v>22.68</v>
      </c>
      <c r="F880" s="2">
        <v>5</v>
      </c>
      <c r="G880" s="1">
        <f t="shared" si="55"/>
        <v>0.22045855379188714</v>
      </c>
      <c r="H880" s="2">
        <v>5</v>
      </c>
      <c r="I880" s="26">
        <v>0.85138888888888886</v>
      </c>
      <c r="J880" s="26">
        <v>0.88750000000000007</v>
      </c>
      <c r="K880" s="27">
        <f>Table3[[#This Row],[Delivery Time]]-Table3[[#This Row],[Order Time]]</f>
        <v>3.6111111111111205E-2</v>
      </c>
      <c r="L880" s="43">
        <v>52</v>
      </c>
      <c r="M880" s="25" t="s">
        <v>0</v>
      </c>
      <c r="N880" s="28"/>
      <c r="O880" s="28" t="s">
        <v>39</v>
      </c>
      <c r="P880" s="25" t="s">
        <v>20</v>
      </c>
    </row>
    <row r="881" spans="1:16" x14ac:dyDescent="0.25">
      <c r="A881" s="23">
        <f t="shared" si="56"/>
        <v>880</v>
      </c>
      <c r="B881" s="24">
        <v>43231</v>
      </c>
      <c r="C881" s="18" t="str">
        <f t="shared" si="53"/>
        <v>Friday</v>
      </c>
      <c r="D881" s="10" t="str">
        <f t="shared" si="54"/>
        <v>Same</v>
      </c>
      <c r="E881" s="2">
        <v>55.05</v>
      </c>
      <c r="F881" s="2">
        <v>5</v>
      </c>
      <c r="G881" s="1">
        <f t="shared" si="55"/>
        <v>9.0826521344232525E-2</v>
      </c>
      <c r="H881" s="2">
        <v>1.5</v>
      </c>
      <c r="I881" s="26">
        <v>0.85486111111111107</v>
      </c>
      <c r="J881" s="26">
        <v>0.8965277777777777</v>
      </c>
      <c r="K881" s="27">
        <f>Table3[[#This Row],[Delivery Time]]-Table3[[#This Row],[Order Time]]</f>
        <v>4.166666666666663E-2</v>
      </c>
      <c r="L881" s="43">
        <v>60</v>
      </c>
      <c r="M881" s="25" t="s">
        <v>0</v>
      </c>
      <c r="N881" s="28"/>
      <c r="O881" s="28" t="s">
        <v>39</v>
      </c>
      <c r="P881" s="25" t="s">
        <v>20</v>
      </c>
    </row>
    <row r="882" spans="1:16" x14ac:dyDescent="0.25">
      <c r="A882" s="23">
        <f t="shared" si="56"/>
        <v>881</v>
      </c>
      <c r="B882" s="24">
        <v>43232</v>
      </c>
      <c r="C882" s="18" t="str">
        <f t="shared" si="53"/>
        <v>Saturday</v>
      </c>
      <c r="D882" s="10" t="str">
        <f t="shared" si="54"/>
        <v>Different</v>
      </c>
      <c r="E882" s="2">
        <v>30.53</v>
      </c>
      <c r="F882" s="2">
        <v>5</v>
      </c>
      <c r="G882" s="1">
        <f t="shared" si="55"/>
        <v>0.16377333770062233</v>
      </c>
      <c r="H882" s="2">
        <v>1.5</v>
      </c>
      <c r="I882" s="26">
        <v>0.72916666666666663</v>
      </c>
      <c r="J882" s="26">
        <v>0.72916666666666663</v>
      </c>
      <c r="K882" s="27">
        <f>Table3[[#This Row],[Delivery Time]]-Table3[[#This Row],[Order Time]]</f>
        <v>0</v>
      </c>
      <c r="L882" s="43">
        <v>0</v>
      </c>
      <c r="M882" s="25" t="s">
        <v>0</v>
      </c>
      <c r="N882" s="28"/>
      <c r="O882" s="28" t="s">
        <v>39</v>
      </c>
      <c r="P882" s="25" t="s">
        <v>16</v>
      </c>
    </row>
    <row r="883" spans="1:16" x14ac:dyDescent="0.25">
      <c r="A883" s="23">
        <f t="shared" si="56"/>
        <v>882</v>
      </c>
      <c r="B883" s="24">
        <v>43232</v>
      </c>
      <c r="C883" s="18" t="str">
        <f t="shared" si="53"/>
        <v>Saturday</v>
      </c>
      <c r="D883" s="10" t="str">
        <f t="shared" si="54"/>
        <v>Same</v>
      </c>
      <c r="E883" s="2">
        <v>13.53</v>
      </c>
      <c r="F883" s="2">
        <v>5</v>
      </c>
      <c r="G883" s="1">
        <f t="shared" si="55"/>
        <v>0.36954915003695493</v>
      </c>
      <c r="H883" s="2">
        <v>1.5</v>
      </c>
      <c r="I883" s="26">
        <v>0.76041666666666663</v>
      </c>
      <c r="J883" s="26">
        <v>0.78749999999999998</v>
      </c>
      <c r="K883" s="27">
        <f>Table3[[#This Row],[Delivery Time]]-Table3[[#This Row],[Order Time]]</f>
        <v>2.7083333333333348E-2</v>
      </c>
      <c r="L883" s="43">
        <v>39</v>
      </c>
      <c r="M883" s="25" t="s">
        <v>0</v>
      </c>
      <c r="N883" s="28"/>
      <c r="O883" s="28" t="s">
        <v>41</v>
      </c>
      <c r="P883" s="25" t="s">
        <v>20</v>
      </c>
    </row>
    <row r="884" spans="1:16" x14ac:dyDescent="0.25">
      <c r="A884" s="23">
        <f t="shared" si="56"/>
        <v>883</v>
      </c>
      <c r="B884" s="24">
        <v>43232</v>
      </c>
      <c r="C884" s="18" t="str">
        <f t="shared" si="53"/>
        <v>Saturday</v>
      </c>
      <c r="D884" s="10" t="str">
        <f t="shared" si="54"/>
        <v>Same</v>
      </c>
      <c r="E884" s="2">
        <v>41.08</v>
      </c>
      <c r="F884" s="2">
        <v>8</v>
      </c>
      <c r="G884" s="1">
        <f t="shared" si="55"/>
        <v>0.19474196689386564</v>
      </c>
      <c r="H884" s="2">
        <v>5</v>
      </c>
      <c r="I884" s="26">
        <v>0.76944444444444438</v>
      </c>
      <c r="J884" s="26">
        <v>0.80138888888888893</v>
      </c>
      <c r="K884" s="27">
        <f>Table3[[#This Row],[Delivery Time]]-Table3[[#This Row],[Order Time]]</f>
        <v>3.1944444444444553E-2</v>
      </c>
      <c r="L884" s="43">
        <v>46.000000000000007</v>
      </c>
      <c r="M884" s="25" t="s">
        <v>0</v>
      </c>
      <c r="N884" s="28"/>
      <c r="O884" s="28" t="s">
        <v>39</v>
      </c>
      <c r="P884" s="25" t="s">
        <v>20</v>
      </c>
    </row>
    <row r="885" spans="1:16" x14ac:dyDescent="0.25">
      <c r="A885" s="23">
        <f t="shared" si="56"/>
        <v>884</v>
      </c>
      <c r="B885" s="24">
        <v>43232</v>
      </c>
      <c r="C885" s="18" t="str">
        <f t="shared" si="53"/>
        <v>Saturday</v>
      </c>
      <c r="D885" s="10" t="str">
        <f t="shared" si="54"/>
        <v>Same</v>
      </c>
      <c r="E885" s="2">
        <v>39.67</v>
      </c>
      <c r="F885" s="2">
        <v>10</v>
      </c>
      <c r="G885" s="1">
        <f t="shared" si="55"/>
        <v>0.25207965717166625</v>
      </c>
      <c r="H885" s="2">
        <v>5</v>
      </c>
      <c r="I885" s="26">
        <v>0.80694444444444446</v>
      </c>
      <c r="J885" s="26">
        <v>0.83611111111111114</v>
      </c>
      <c r="K885" s="27">
        <f>Table3[[#This Row],[Delivery Time]]-Table3[[#This Row],[Order Time]]</f>
        <v>2.9166666666666674E-2</v>
      </c>
      <c r="L885" s="43">
        <v>42</v>
      </c>
      <c r="M885" s="25" t="s">
        <v>11</v>
      </c>
      <c r="N885" s="28"/>
      <c r="O885" s="28" t="s">
        <v>39</v>
      </c>
      <c r="P885" s="25" t="s">
        <v>20</v>
      </c>
    </row>
    <row r="886" spans="1:16" x14ac:dyDescent="0.25">
      <c r="A886" s="23">
        <f t="shared" si="56"/>
        <v>885</v>
      </c>
      <c r="B886" s="24">
        <v>43238</v>
      </c>
      <c r="C886" s="18" t="str">
        <f t="shared" si="53"/>
        <v>Friday</v>
      </c>
      <c r="D886" s="10" t="str">
        <f t="shared" si="54"/>
        <v>Different</v>
      </c>
      <c r="E886" s="2">
        <v>47.47</v>
      </c>
      <c r="F886" s="2">
        <v>5</v>
      </c>
      <c r="G886" s="1">
        <f t="shared" si="55"/>
        <v>0.10532968190436065</v>
      </c>
      <c r="H886" s="2">
        <v>1.5</v>
      </c>
      <c r="I886" s="26">
        <v>0.69930555555555562</v>
      </c>
      <c r="J886" s="26">
        <v>0.71875</v>
      </c>
      <c r="K886" s="27">
        <f>Table3[[#This Row],[Delivery Time]]-Table3[[#This Row],[Order Time]]</f>
        <v>1.9444444444444375E-2</v>
      </c>
      <c r="L886" s="43">
        <v>28</v>
      </c>
      <c r="M886" s="25" t="s">
        <v>11</v>
      </c>
      <c r="N886" s="28"/>
      <c r="O886" s="28" t="s">
        <v>39</v>
      </c>
      <c r="P886" s="25" t="s">
        <v>20</v>
      </c>
    </row>
    <row r="887" spans="1:16" x14ac:dyDescent="0.25">
      <c r="A887" s="23">
        <f t="shared" si="56"/>
        <v>886</v>
      </c>
      <c r="B887" s="24">
        <v>43238</v>
      </c>
      <c r="C887" s="18" t="str">
        <f t="shared" si="53"/>
        <v>Friday</v>
      </c>
      <c r="D887" s="10" t="str">
        <f t="shared" si="54"/>
        <v>Same</v>
      </c>
      <c r="E887" s="2">
        <v>67.92</v>
      </c>
      <c r="F887" s="2">
        <v>6</v>
      </c>
      <c r="G887" s="1">
        <f t="shared" si="55"/>
        <v>8.8339222614840993E-2</v>
      </c>
      <c r="H887" s="2">
        <v>7</v>
      </c>
      <c r="I887" s="26">
        <v>0.7583333333333333</v>
      </c>
      <c r="J887" s="26">
        <v>0.79722222222222217</v>
      </c>
      <c r="K887" s="27">
        <f>Table3[[#This Row],[Delivery Time]]-Table3[[#This Row],[Order Time]]</f>
        <v>3.8888888888888862E-2</v>
      </c>
      <c r="L887" s="43">
        <v>56</v>
      </c>
      <c r="M887" s="25" t="s">
        <v>12</v>
      </c>
      <c r="N887" s="28"/>
      <c r="O887" s="28" t="s">
        <v>39</v>
      </c>
      <c r="P887" s="25" t="s">
        <v>20</v>
      </c>
    </row>
    <row r="888" spans="1:16" x14ac:dyDescent="0.25">
      <c r="A888" s="23">
        <f t="shared" si="56"/>
        <v>887</v>
      </c>
      <c r="B888" s="24">
        <v>43238</v>
      </c>
      <c r="C888" s="18" t="str">
        <f t="shared" si="53"/>
        <v>Friday</v>
      </c>
      <c r="D888" s="10" t="str">
        <f t="shared" si="54"/>
        <v>Same</v>
      </c>
      <c r="E888" s="2">
        <v>46.55</v>
      </c>
      <c r="F888" s="2">
        <v>8</v>
      </c>
      <c r="G888" s="1">
        <f t="shared" si="55"/>
        <v>0.17185821697099893</v>
      </c>
      <c r="H888" s="2">
        <v>1.5</v>
      </c>
      <c r="I888" s="26">
        <v>0.76041666666666663</v>
      </c>
      <c r="J888" s="26">
        <v>0.8041666666666667</v>
      </c>
      <c r="K888" s="27">
        <f>Table3[[#This Row],[Delivery Time]]-Table3[[#This Row],[Order Time]]</f>
        <v>4.3750000000000067E-2</v>
      </c>
      <c r="L888" s="43">
        <v>63</v>
      </c>
      <c r="M888" s="25" t="s">
        <v>36</v>
      </c>
      <c r="N888" s="28"/>
      <c r="O888" s="28" t="s">
        <v>39</v>
      </c>
      <c r="P888" s="25" t="s">
        <v>20</v>
      </c>
    </row>
    <row r="889" spans="1:16" x14ac:dyDescent="0.25">
      <c r="A889" s="23">
        <f t="shared" si="56"/>
        <v>888</v>
      </c>
      <c r="B889" s="24">
        <v>43238</v>
      </c>
      <c r="C889" s="18" t="str">
        <f t="shared" si="53"/>
        <v>Friday</v>
      </c>
      <c r="D889" s="10" t="str">
        <f t="shared" si="54"/>
        <v>Same</v>
      </c>
      <c r="E889" s="2">
        <v>30.31</v>
      </c>
      <c r="F889" s="2">
        <v>5</v>
      </c>
      <c r="G889" s="1">
        <f t="shared" si="55"/>
        <v>0.16496205872649292</v>
      </c>
      <c r="H889" s="2">
        <v>1.5</v>
      </c>
      <c r="I889" s="26">
        <v>0.76527777777777783</v>
      </c>
      <c r="J889" s="26">
        <v>0.81111111111111101</v>
      </c>
      <c r="K889" s="27">
        <f>Table3[[#This Row],[Delivery Time]]-Table3[[#This Row],[Order Time]]</f>
        <v>4.5833333333333171E-2</v>
      </c>
      <c r="L889" s="43">
        <v>66</v>
      </c>
      <c r="M889" s="25" t="s">
        <v>11</v>
      </c>
      <c r="N889" s="28"/>
      <c r="O889" s="28" t="s">
        <v>39</v>
      </c>
      <c r="P889" s="25" t="s">
        <v>20</v>
      </c>
    </row>
    <row r="890" spans="1:16" x14ac:dyDescent="0.25">
      <c r="A890" s="23">
        <f t="shared" si="56"/>
        <v>889</v>
      </c>
      <c r="B890" s="24">
        <v>43238</v>
      </c>
      <c r="C890" s="18" t="str">
        <f t="shared" si="53"/>
        <v>Friday</v>
      </c>
      <c r="D890" s="10" t="str">
        <f t="shared" si="54"/>
        <v>Same</v>
      </c>
      <c r="E890" s="2">
        <v>31.39</v>
      </c>
      <c r="F890" s="2">
        <v>5</v>
      </c>
      <c r="G890" s="1">
        <f t="shared" si="55"/>
        <v>0.15928639694170119</v>
      </c>
      <c r="H890" s="2">
        <v>1.5</v>
      </c>
      <c r="I890" s="26">
        <v>0.81388888888888899</v>
      </c>
      <c r="J890" s="26">
        <v>0.83888888888888891</v>
      </c>
      <c r="K890" s="27">
        <f>Table3[[#This Row],[Delivery Time]]-Table3[[#This Row],[Order Time]]</f>
        <v>2.4999999999999911E-2</v>
      </c>
      <c r="L890" s="43">
        <v>36</v>
      </c>
      <c r="M890" s="25" t="s">
        <v>11</v>
      </c>
      <c r="N890" s="28"/>
      <c r="O890" s="28" t="s">
        <v>39</v>
      </c>
      <c r="P890" s="25" t="s">
        <v>20</v>
      </c>
    </row>
    <row r="891" spans="1:16" x14ac:dyDescent="0.25">
      <c r="A891" s="23">
        <f t="shared" si="56"/>
        <v>890</v>
      </c>
      <c r="B891" s="24">
        <v>43238</v>
      </c>
      <c r="C891" s="18" t="str">
        <f t="shared" si="53"/>
        <v>Friday</v>
      </c>
      <c r="D891" s="10" t="str">
        <f t="shared" si="54"/>
        <v>Same</v>
      </c>
      <c r="E891" s="2">
        <v>45.63</v>
      </c>
      <c r="F891" s="2">
        <v>7</v>
      </c>
      <c r="G891" s="1">
        <f t="shared" si="55"/>
        <v>0.153407845715538</v>
      </c>
      <c r="H891" s="2">
        <v>1.5</v>
      </c>
      <c r="I891" s="26">
        <v>0.81319444444444444</v>
      </c>
      <c r="J891" s="26">
        <v>0.84583333333333333</v>
      </c>
      <c r="K891" s="27">
        <f>Table3[[#This Row],[Delivery Time]]-Table3[[#This Row],[Order Time]]</f>
        <v>3.2638888888888884E-2</v>
      </c>
      <c r="L891" s="43">
        <v>47.000000000000007</v>
      </c>
      <c r="M891" s="25" t="s">
        <v>11</v>
      </c>
      <c r="N891" s="28"/>
      <c r="O891" s="28" t="s">
        <v>39</v>
      </c>
      <c r="P891" s="25" t="s">
        <v>20</v>
      </c>
    </row>
    <row r="892" spans="1:16" x14ac:dyDescent="0.25">
      <c r="A892" s="23">
        <f t="shared" si="56"/>
        <v>891</v>
      </c>
      <c r="B892" s="24">
        <v>43239</v>
      </c>
      <c r="C892" s="18" t="str">
        <f t="shared" si="53"/>
        <v>Saturday</v>
      </c>
      <c r="D892" s="10" t="str">
        <f t="shared" si="54"/>
        <v>Different</v>
      </c>
      <c r="E892" s="2">
        <v>19.21</v>
      </c>
      <c r="F892" s="2">
        <v>5</v>
      </c>
      <c r="G892" s="1">
        <f t="shared" si="55"/>
        <v>0.26028110359187923</v>
      </c>
      <c r="H892" s="2">
        <v>1.5</v>
      </c>
      <c r="I892" s="26">
        <v>0.69027777777777777</v>
      </c>
      <c r="J892" s="26">
        <v>0.70694444444444438</v>
      </c>
      <c r="K892" s="27">
        <f>Table3[[#This Row],[Delivery Time]]-Table3[[#This Row],[Order Time]]</f>
        <v>1.6666666666666607E-2</v>
      </c>
      <c r="L892" s="43">
        <v>24</v>
      </c>
      <c r="M892" s="25" t="s">
        <v>0</v>
      </c>
      <c r="N892" s="28"/>
      <c r="O892" s="28" t="s">
        <v>42</v>
      </c>
      <c r="P892" s="25" t="s">
        <v>20</v>
      </c>
    </row>
    <row r="893" spans="1:16" x14ac:dyDescent="0.25">
      <c r="A893" s="23">
        <f t="shared" si="56"/>
        <v>892</v>
      </c>
      <c r="B893" s="24">
        <v>43239</v>
      </c>
      <c r="C893" s="18" t="str">
        <f t="shared" si="53"/>
        <v>Saturday</v>
      </c>
      <c r="D893" s="10" t="str">
        <f t="shared" si="54"/>
        <v>Same</v>
      </c>
      <c r="E893" s="2">
        <v>54.56</v>
      </c>
      <c r="F893" s="2">
        <v>13.44</v>
      </c>
      <c r="G893" s="1">
        <f t="shared" si="55"/>
        <v>0.24633431085043986</v>
      </c>
      <c r="H893" s="2">
        <v>1.5</v>
      </c>
      <c r="I893" s="26">
        <v>0.69236111111111109</v>
      </c>
      <c r="J893" s="26">
        <v>0.71180555555555547</v>
      </c>
      <c r="K893" s="27">
        <f>Table3[[#This Row],[Delivery Time]]-Table3[[#This Row],[Order Time]]</f>
        <v>1.9444444444444375E-2</v>
      </c>
      <c r="L893" s="43">
        <v>28</v>
      </c>
      <c r="M893" s="25" t="s">
        <v>0</v>
      </c>
      <c r="N893" s="28"/>
      <c r="O893" s="28" t="s">
        <v>39</v>
      </c>
      <c r="P893" s="25" t="s">
        <v>20</v>
      </c>
    </row>
    <row r="894" spans="1:16" x14ac:dyDescent="0.25">
      <c r="A894" s="23">
        <f t="shared" si="56"/>
        <v>893</v>
      </c>
      <c r="B894" s="24">
        <v>43239</v>
      </c>
      <c r="C894" s="18" t="str">
        <f t="shared" si="53"/>
        <v>Saturday</v>
      </c>
      <c r="D894" s="10" t="str">
        <f t="shared" si="54"/>
        <v>Same</v>
      </c>
      <c r="E894" s="2">
        <v>38.049999999999997</v>
      </c>
      <c r="F894" s="2">
        <v>7</v>
      </c>
      <c r="G894" s="1">
        <f t="shared" si="55"/>
        <v>0.18396846254927729</v>
      </c>
      <c r="H894" s="2">
        <v>5</v>
      </c>
      <c r="I894" s="26">
        <v>0.7631944444444444</v>
      </c>
      <c r="J894" s="26">
        <v>0.79583333333333339</v>
      </c>
      <c r="K894" s="27">
        <f>Table3[[#This Row],[Delivery Time]]-Table3[[#This Row],[Order Time]]</f>
        <v>3.2638888888888995E-2</v>
      </c>
      <c r="L894" s="43">
        <v>47.000000000000007</v>
      </c>
      <c r="M894" s="25" t="s">
        <v>0</v>
      </c>
      <c r="N894" s="28"/>
      <c r="O894" s="28" t="s">
        <v>39</v>
      </c>
      <c r="P894" s="25" t="s">
        <v>20</v>
      </c>
    </row>
    <row r="895" spans="1:16" x14ac:dyDescent="0.25">
      <c r="A895" s="23">
        <f t="shared" si="56"/>
        <v>894</v>
      </c>
      <c r="B895" s="24">
        <v>43239</v>
      </c>
      <c r="C895" s="18" t="str">
        <f t="shared" si="53"/>
        <v>Saturday</v>
      </c>
      <c r="D895" s="10" t="str">
        <f t="shared" si="54"/>
        <v>Same</v>
      </c>
      <c r="E895" s="2">
        <v>79.78</v>
      </c>
      <c r="F895" s="2">
        <v>12</v>
      </c>
      <c r="G895" s="1">
        <f t="shared" si="55"/>
        <v>0.15041363750313361</v>
      </c>
      <c r="H895" s="2">
        <v>5</v>
      </c>
      <c r="I895" s="26">
        <v>0.76666666666666661</v>
      </c>
      <c r="J895" s="26">
        <v>0.79861111111111116</v>
      </c>
      <c r="K895" s="27">
        <f>Table3[[#This Row],[Delivery Time]]-Table3[[#This Row],[Order Time]]</f>
        <v>3.1944444444444553E-2</v>
      </c>
      <c r="L895" s="43">
        <v>46.000000000000007</v>
      </c>
      <c r="M895" s="25" t="s">
        <v>0</v>
      </c>
      <c r="N895" s="28"/>
      <c r="O895" s="28" t="s">
        <v>39</v>
      </c>
      <c r="P895" s="25" t="s">
        <v>20</v>
      </c>
    </row>
    <row r="896" spans="1:16" x14ac:dyDescent="0.25">
      <c r="A896" s="23">
        <f t="shared" si="56"/>
        <v>895</v>
      </c>
      <c r="B896" s="24">
        <v>43239</v>
      </c>
      <c r="C896" s="18" t="str">
        <f t="shared" si="53"/>
        <v>Saturday</v>
      </c>
      <c r="D896" s="10" t="str">
        <f t="shared" si="54"/>
        <v>Same</v>
      </c>
      <c r="E896" s="2">
        <v>27.87</v>
      </c>
      <c r="F896" s="2">
        <v>10</v>
      </c>
      <c r="G896" s="1">
        <f t="shared" si="55"/>
        <v>0.35880875493362036</v>
      </c>
      <c r="H896" s="2">
        <v>5</v>
      </c>
      <c r="I896" s="26">
        <v>0.77777777777777779</v>
      </c>
      <c r="J896" s="26">
        <v>0.8041666666666667</v>
      </c>
      <c r="K896" s="27">
        <f>Table3[[#This Row],[Delivery Time]]-Table3[[#This Row],[Order Time]]</f>
        <v>2.6388888888888906E-2</v>
      </c>
      <c r="L896" s="43">
        <v>38</v>
      </c>
      <c r="M896" s="25" t="s">
        <v>0</v>
      </c>
      <c r="N896" s="28"/>
      <c r="O896" s="28" t="s">
        <v>39</v>
      </c>
      <c r="P896" s="25" t="s">
        <v>20</v>
      </c>
    </row>
    <row r="897" spans="1:16" x14ac:dyDescent="0.25">
      <c r="A897" s="23">
        <f t="shared" si="56"/>
        <v>896</v>
      </c>
      <c r="B897" s="24">
        <v>43239</v>
      </c>
      <c r="C897" s="18" t="str">
        <f t="shared" si="53"/>
        <v>Saturday</v>
      </c>
      <c r="D897" s="10" t="str">
        <f t="shared" si="54"/>
        <v>Same</v>
      </c>
      <c r="E897" s="2">
        <v>18.350000000000001</v>
      </c>
      <c r="F897" s="2">
        <v>5</v>
      </c>
      <c r="G897" s="1">
        <f t="shared" si="55"/>
        <v>0.27247956403269752</v>
      </c>
      <c r="H897" s="2">
        <v>1.5</v>
      </c>
      <c r="I897" s="26">
        <v>0.77013888888888893</v>
      </c>
      <c r="J897" s="26">
        <v>0.8125</v>
      </c>
      <c r="K897" s="27">
        <f>Table3[[#This Row],[Delivery Time]]-Table3[[#This Row],[Order Time]]</f>
        <v>4.2361111111111072E-2</v>
      </c>
      <c r="L897" s="43">
        <v>61</v>
      </c>
      <c r="M897" s="25" t="s">
        <v>0</v>
      </c>
      <c r="N897" s="28"/>
      <c r="O897" s="28" t="s">
        <v>39</v>
      </c>
      <c r="P897" s="25" t="s">
        <v>20</v>
      </c>
    </row>
    <row r="898" spans="1:16" x14ac:dyDescent="0.25">
      <c r="A898" s="23">
        <f t="shared" si="56"/>
        <v>897</v>
      </c>
      <c r="B898" s="24">
        <v>43239</v>
      </c>
      <c r="C898" s="18" t="str">
        <f t="shared" si="53"/>
        <v>Saturday</v>
      </c>
      <c r="D898" s="10" t="str">
        <f t="shared" si="54"/>
        <v>Same</v>
      </c>
      <c r="E898" s="2">
        <v>63.76</v>
      </c>
      <c r="F898" s="2">
        <v>12</v>
      </c>
      <c r="G898" s="1">
        <f t="shared" si="55"/>
        <v>0.18820577164366376</v>
      </c>
      <c r="H898" s="2">
        <v>1.5</v>
      </c>
      <c r="I898" s="26">
        <v>0.8125</v>
      </c>
      <c r="J898" s="26">
        <v>0.83263888888888893</v>
      </c>
      <c r="K898" s="27">
        <f>Table3[[#This Row],[Delivery Time]]-Table3[[#This Row],[Order Time]]</f>
        <v>2.0138888888888928E-2</v>
      </c>
      <c r="L898" s="43">
        <v>29.000000000000004</v>
      </c>
      <c r="M898" s="25" t="s">
        <v>11</v>
      </c>
      <c r="N898" s="28"/>
      <c r="O898" s="28" t="s">
        <v>39</v>
      </c>
      <c r="P898" s="25" t="s">
        <v>20</v>
      </c>
    </row>
    <row r="899" spans="1:16" x14ac:dyDescent="0.25">
      <c r="A899" s="23">
        <f t="shared" si="56"/>
        <v>898</v>
      </c>
      <c r="B899" s="24">
        <v>43239</v>
      </c>
      <c r="C899" s="18" t="str">
        <f t="shared" si="53"/>
        <v>Saturday</v>
      </c>
      <c r="D899" s="10" t="str">
        <f t="shared" si="54"/>
        <v>Same</v>
      </c>
      <c r="E899" s="2">
        <v>71.77</v>
      </c>
      <c r="F899" s="2">
        <v>14</v>
      </c>
      <c r="G899" s="1">
        <f t="shared" si="55"/>
        <v>0.19506757698202593</v>
      </c>
      <c r="H899" s="2">
        <v>1.5</v>
      </c>
      <c r="I899" s="26">
        <v>0.8125</v>
      </c>
      <c r="J899" s="26">
        <v>0.83958333333333324</v>
      </c>
      <c r="K899" s="27">
        <f>Table3[[#This Row],[Delivery Time]]-Table3[[#This Row],[Order Time]]</f>
        <v>2.7083333333333237E-2</v>
      </c>
      <c r="L899" s="43">
        <v>39</v>
      </c>
      <c r="M899" s="25" t="s">
        <v>0</v>
      </c>
      <c r="N899" s="28"/>
      <c r="O899" s="28" t="s">
        <v>42</v>
      </c>
      <c r="P899" s="25" t="s">
        <v>20</v>
      </c>
    </row>
    <row r="900" spans="1:16" x14ac:dyDescent="0.25">
      <c r="A900" s="23">
        <f t="shared" si="56"/>
        <v>899</v>
      </c>
      <c r="B900" s="24">
        <v>43239</v>
      </c>
      <c r="C900" s="18" t="str">
        <f t="shared" si="53"/>
        <v>Saturday</v>
      </c>
      <c r="D900" s="10" t="str">
        <f t="shared" si="54"/>
        <v>Same</v>
      </c>
      <c r="E900" s="2">
        <v>59.7</v>
      </c>
      <c r="F900" s="2">
        <v>12</v>
      </c>
      <c r="G900" s="1">
        <f t="shared" si="55"/>
        <v>0.20100502512562812</v>
      </c>
      <c r="H900" s="2">
        <v>5</v>
      </c>
      <c r="I900" s="26">
        <v>0.81180555555555556</v>
      </c>
      <c r="J900" s="26">
        <v>0.84722222222222221</v>
      </c>
      <c r="K900" s="27">
        <f>Table3[[#This Row],[Delivery Time]]-Table3[[#This Row],[Order Time]]</f>
        <v>3.5416666666666652E-2</v>
      </c>
      <c r="L900" s="43">
        <v>51</v>
      </c>
      <c r="M900" s="25" t="s">
        <v>0</v>
      </c>
      <c r="N900" s="28"/>
      <c r="O900" s="28" t="s">
        <v>39</v>
      </c>
      <c r="P900" s="25" t="s">
        <v>20</v>
      </c>
    </row>
    <row r="901" spans="1:16" x14ac:dyDescent="0.25">
      <c r="A901" s="23">
        <f t="shared" si="56"/>
        <v>900</v>
      </c>
      <c r="B901" s="24">
        <v>43239</v>
      </c>
      <c r="C901" s="18" t="str">
        <f t="shared" si="53"/>
        <v>Saturday</v>
      </c>
      <c r="D901" s="10" t="str">
        <f t="shared" si="54"/>
        <v>Same</v>
      </c>
      <c r="E901" s="2">
        <v>29.77</v>
      </c>
      <c r="F901" s="2">
        <v>5</v>
      </c>
      <c r="G901" s="1">
        <f t="shared" si="55"/>
        <v>0.16795431642593214</v>
      </c>
      <c r="H901" s="2">
        <v>1.5</v>
      </c>
      <c r="I901" s="26">
        <v>0.84861111111111109</v>
      </c>
      <c r="J901" s="26">
        <v>0.87152777777777779</v>
      </c>
      <c r="K901" s="27">
        <f>Table3[[#This Row],[Delivery Time]]-Table3[[#This Row],[Order Time]]</f>
        <v>2.2916666666666696E-2</v>
      </c>
      <c r="L901" s="43">
        <v>33</v>
      </c>
      <c r="M901" s="25" t="s">
        <v>11</v>
      </c>
      <c r="N901" s="28"/>
      <c r="O901" s="28" t="s">
        <v>41</v>
      </c>
      <c r="P901" s="25" t="s">
        <v>20</v>
      </c>
    </row>
    <row r="902" spans="1:16" x14ac:dyDescent="0.25">
      <c r="A902" s="23">
        <f t="shared" si="56"/>
        <v>901</v>
      </c>
      <c r="B902" s="24">
        <v>43239</v>
      </c>
      <c r="C902" s="18" t="str">
        <f t="shared" ref="C902:C965" si="57">TEXT(B902,"dddd")</f>
        <v>Saturday</v>
      </c>
      <c r="D902" s="10" t="str">
        <f t="shared" ref="D902:D965" si="58">IF(B901=B902, "Same", "Different")</f>
        <v>Same</v>
      </c>
      <c r="E902" s="2">
        <v>41.08</v>
      </c>
      <c r="F902" s="2">
        <v>3.92</v>
      </c>
      <c r="G902" s="1">
        <f t="shared" ref="G902:G965" si="59">F902/E902</f>
        <v>9.5423563777994158E-2</v>
      </c>
      <c r="H902" s="2">
        <v>1.5</v>
      </c>
      <c r="I902" s="26">
        <v>0.86041666666666661</v>
      </c>
      <c r="J902" s="26">
        <v>0.89236111111111116</v>
      </c>
      <c r="K902" s="27">
        <f>Table3[[#This Row],[Delivery Time]]-Table3[[#This Row],[Order Time]]</f>
        <v>3.1944444444444553E-2</v>
      </c>
      <c r="L902" s="43">
        <v>46.000000000000007</v>
      </c>
      <c r="M902" s="25" t="s">
        <v>0</v>
      </c>
      <c r="N902" s="28"/>
      <c r="O902" s="28" t="s">
        <v>41</v>
      </c>
      <c r="P902" s="25" t="s">
        <v>20</v>
      </c>
    </row>
    <row r="903" spans="1:16" x14ac:dyDescent="0.25">
      <c r="A903" s="23">
        <f t="shared" si="56"/>
        <v>902</v>
      </c>
      <c r="B903" s="24">
        <v>43239</v>
      </c>
      <c r="C903" s="18" t="str">
        <f t="shared" si="57"/>
        <v>Saturday</v>
      </c>
      <c r="D903" s="10" t="str">
        <f t="shared" si="58"/>
        <v>Same</v>
      </c>
      <c r="E903" s="2">
        <v>22.14</v>
      </c>
      <c r="F903" s="2">
        <v>2</v>
      </c>
      <c r="G903" s="1">
        <f t="shared" si="59"/>
        <v>9.0334236675700091E-2</v>
      </c>
      <c r="H903" s="2">
        <v>1.5</v>
      </c>
      <c r="I903" s="26">
        <v>0.86319444444444438</v>
      </c>
      <c r="J903" s="26">
        <v>0.90138888888888891</v>
      </c>
      <c r="K903" s="27">
        <f>Table3[[#This Row],[Delivery Time]]-Table3[[#This Row],[Order Time]]</f>
        <v>3.8194444444444531E-2</v>
      </c>
      <c r="L903" s="43">
        <v>54.999999999999993</v>
      </c>
      <c r="M903" s="25" t="s">
        <v>0</v>
      </c>
      <c r="N903" s="28" t="s">
        <v>22</v>
      </c>
      <c r="O903" s="28" t="s">
        <v>39</v>
      </c>
      <c r="P903" s="25" t="s">
        <v>20</v>
      </c>
    </row>
    <row r="904" spans="1:16" x14ac:dyDescent="0.25">
      <c r="A904" s="23">
        <f t="shared" si="56"/>
        <v>903</v>
      </c>
      <c r="B904" s="24">
        <v>43240</v>
      </c>
      <c r="C904" s="18" t="str">
        <f t="shared" si="57"/>
        <v>Sunday</v>
      </c>
      <c r="D904" s="10" t="str">
        <f t="shared" si="58"/>
        <v>Different</v>
      </c>
      <c r="E904" s="2">
        <v>88.61</v>
      </c>
      <c r="F904" s="2">
        <v>10</v>
      </c>
      <c r="G904" s="1">
        <f t="shared" si="59"/>
        <v>0.11285407967498025</v>
      </c>
      <c r="H904" s="2">
        <v>5</v>
      </c>
      <c r="I904" s="26">
        <v>0.71805555555555556</v>
      </c>
      <c r="J904" s="26">
        <v>0.74652777777777779</v>
      </c>
      <c r="K904" s="27">
        <f>Table3[[#This Row],[Delivery Time]]-Table3[[#This Row],[Order Time]]</f>
        <v>2.8472222222222232E-2</v>
      </c>
      <c r="L904" s="43">
        <v>41</v>
      </c>
      <c r="M904" s="25" t="s">
        <v>1</v>
      </c>
      <c r="N904" s="28"/>
      <c r="O904" s="28" t="s">
        <v>39</v>
      </c>
      <c r="P904" s="25" t="s">
        <v>20</v>
      </c>
    </row>
    <row r="905" spans="1:16" x14ac:dyDescent="0.25">
      <c r="A905" s="23">
        <f t="shared" si="56"/>
        <v>904</v>
      </c>
      <c r="B905" s="24">
        <v>43240</v>
      </c>
      <c r="C905" s="18" t="str">
        <f t="shared" si="57"/>
        <v>Sunday</v>
      </c>
      <c r="D905" s="10" t="str">
        <f t="shared" si="58"/>
        <v>Same</v>
      </c>
      <c r="E905" s="2">
        <v>34.86</v>
      </c>
      <c r="F905" s="2">
        <v>7</v>
      </c>
      <c r="G905" s="1">
        <f t="shared" si="59"/>
        <v>0.20080321285140562</v>
      </c>
      <c r="H905" s="2">
        <v>1.5</v>
      </c>
      <c r="I905" s="26">
        <v>0.75694444444444453</v>
      </c>
      <c r="J905" s="26">
        <v>0.77708333333333324</v>
      </c>
      <c r="K905" s="27">
        <f>Table3[[#This Row],[Delivery Time]]-Table3[[#This Row],[Order Time]]</f>
        <v>2.0138888888888706E-2</v>
      </c>
      <c r="L905" s="43">
        <v>29.000000000000004</v>
      </c>
      <c r="M905" s="25" t="s">
        <v>0</v>
      </c>
      <c r="N905" s="28" t="s">
        <v>24</v>
      </c>
      <c r="O905" s="28" t="s">
        <v>39</v>
      </c>
      <c r="P905" s="25" t="s">
        <v>20</v>
      </c>
    </row>
    <row r="906" spans="1:16" x14ac:dyDescent="0.25">
      <c r="A906" s="23">
        <f t="shared" si="56"/>
        <v>905</v>
      </c>
      <c r="B906" s="24">
        <v>43240</v>
      </c>
      <c r="C906" s="18" t="str">
        <f t="shared" si="57"/>
        <v>Sunday</v>
      </c>
      <c r="D906" s="10" t="str">
        <f t="shared" si="58"/>
        <v>Same</v>
      </c>
      <c r="E906" s="2">
        <v>58.83</v>
      </c>
      <c r="F906" s="2">
        <v>13</v>
      </c>
      <c r="G906" s="1">
        <f t="shared" si="59"/>
        <v>0.2209756926738059</v>
      </c>
      <c r="H906" s="2">
        <v>1.5</v>
      </c>
      <c r="I906" s="26">
        <v>0.75902777777777775</v>
      </c>
      <c r="J906" s="26">
        <v>0.78680555555555554</v>
      </c>
      <c r="K906" s="27">
        <f>Table3[[#This Row],[Delivery Time]]-Table3[[#This Row],[Order Time]]</f>
        <v>2.777777777777779E-2</v>
      </c>
      <c r="L906" s="43">
        <v>40</v>
      </c>
      <c r="M906" s="25" t="s">
        <v>0</v>
      </c>
      <c r="N906" s="28"/>
      <c r="O906" s="28" t="s">
        <v>39</v>
      </c>
      <c r="P906" s="25" t="s">
        <v>20</v>
      </c>
    </row>
    <row r="907" spans="1:16" x14ac:dyDescent="0.25">
      <c r="A907" s="23">
        <f t="shared" si="56"/>
        <v>906</v>
      </c>
      <c r="B907" s="24">
        <v>43240</v>
      </c>
      <c r="C907" s="18" t="str">
        <f t="shared" si="57"/>
        <v>Sunday</v>
      </c>
      <c r="D907" s="10" t="str">
        <f t="shared" si="58"/>
        <v>Same</v>
      </c>
      <c r="E907" s="2">
        <v>37.35</v>
      </c>
      <c r="F907" s="2">
        <v>7</v>
      </c>
      <c r="G907" s="1">
        <f t="shared" si="59"/>
        <v>0.18741633199464525</v>
      </c>
      <c r="H907" s="2">
        <v>1.5</v>
      </c>
      <c r="I907" s="26">
        <v>0.7993055555555556</v>
      </c>
      <c r="J907" s="26">
        <v>0.8256944444444444</v>
      </c>
      <c r="K907" s="27">
        <f>Table3[[#This Row],[Delivery Time]]-Table3[[#This Row],[Order Time]]</f>
        <v>2.6388888888888795E-2</v>
      </c>
      <c r="L907" s="43">
        <v>38</v>
      </c>
      <c r="M907" s="25" t="s">
        <v>0</v>
      </c>
      <c r="N907" s="28" t="s">
        <v>26</v>
      </c>
      <c r="O907" s="28" t="s">
        <v>39</v>
      </c>
      <c r="P907" s="25" t="s">
        <v>20</v>
      </c>
    </row>
    <row r="908" spans="1:16" x14ac:dyDescent="0.25">
      <c r="A908" s="23">
        <f t="shared" si="56"/>
        <v>907</v>
      </c>
      <c r="B908" s="24">
        <v>43240</v>
      </c>
      <c r="C908" s="18" t="str">
        <f t="shared" si="57"/>
        <v>Sunday</v>
      </c>
      <c r="D908" s="10" t="str">
        <f t="shared" si="58"/>
        <v>Same</v>
      </c>
      <c r="E908" s="2">
        <v>64.569999999999993</v>
      </c>
      <c r="F908" s="2">
        <v>3</v>
      </c>
      <c r="G908" s="1">
        <f t="shared" si="59"/>
        <v>4.6461204893913588E-2</v>
      </c>
      <c r="H908" s="2">
        <v>1.5</v>
      </c>
      <c r="I908" s="26">
        <v>0.8027777777777777</v>
      </c>
      <c r="J908" s="26">
        <v>0.82986111111111116</v>
      </c>
      <c r="K908" s="27">
        <f>Table3[[#This Row],[Delivery Time]]-Table3[[#This Row],[Order Time]]</f>
        <v>2.7083333333333459E-2</v>
      </c>
      <c r="L908" s="43">
        <v>39</v>
      </c>
      <c r="M908" s="25" t="s">
        <v>0</v>
      </c>
      <c r="N908" s="28"/>
      <c r="O908" s="28" t="s">
        <v>39</v>
      </c>
      <c r="P908" s="25" t="s">
        <v>20</v>
      </c>
    </row>
    <row r="909" spans="1:16" x14ac:dyDescent="0.25">
      <c r="A909" s="23">
        <f t="shared" si="56"/>
        <v>908</v>
      </c>
      <c r="B909" s="24">
        <v>43240</v>
      </c>
      <c r="C909" s="18" t="str">
        <f t="shared" si="57"/>
        <v>Sunday</v>
      </c>
      <c r="D909" s="10" t="str">
        <f t="shared" si="58"/>
        <v>Same</v>
      </c>
      <c r="E909" s="2">
        <v>66.680000000000007</v>
      </c>
      <c r="F909" s="2">
        <v>13</v>
      </c>
      <c r="G909" s="1">
        <f t="shared" si="59"/>
        <v>0.19496100779844031</v>
      </c>
      <c r="H909" s="2">
        <v>5</v>
      </c>
      <c r="I909" s="26">
        <v>0.8027777777777777</v>
      </c>
      <c r="J909" s="26">
        <v>0.84097222222222223</v>
      </c>
      <c r="K909" s="27">
        <f>Table3[[#This Row],[Delivery Time]]-Table3[[#This Row],[Order Time]]</f>
        <v>3.8194444444444531E-2</v>
      </c>
      <c r="L909" s="43">
        <v>54.999999999999993</v>
      </c>
      <c r="M909" s="25" t="s">
        <v>0</v>
      </c>
      <c r="N909" s="28"/>
      <c r="O909" s="28" t="s">
        <v>39</v>
      </c>
      <c r="P909" s="25" t="s">
        <v>20</v>
      </c>
    </row>
    <row r="910" spans="1:16" x14ac:dyDescent="0.25">
      <c r="A910" s="23">
        <f t="shared" si="56"/>
        <v>909</v>
      </c>
      <c r="B910" s="24">
        <v>43240</v>
      </c>
      <c r="C910" s="18" t="str">
        <f t="shared" si="57"/>
        <v>Sunday</v>
      </c>
      <c r="D910" s="10" t="str">
        <f t="shared" si="58"/>
        <v>Same</v>
      </c>
      <c r="E910" s="2">
        <v>42.92</v>
      </c>
      <c r="F910" s="2">
        <v>3</v>
      </c>
      <c r="G910" s="1">
        <f t="shared" si="59"/>
        <v>6.9897483690587139E-2</v>
      </c>
      <c r="H910" s="2">
        <v>5</v>
      </c>
      <c r="I910" s="26">
        <v>0.8027777777777777</v>
      </c>
      <c r="J910" s="26">
        <v>0.84722222222222221</v>
      </c>
      <c r="K910" s="27">
        <f>Table3[[#This Row],[Delivery Time]]-Table3[[#This Row],[Order Time]]</f>
        <v>4.4444444444444509E-2</v>
      </c>
      <c r="L910" s="43">
        <v>64</v>
      </c>
      <c r="M910" s="25" t="s">
        <v>0</v>
      </c>
      <c r="N910" s="28"/>
      <c r="O910" s="28" t="s">
        <v>39</v>
      </c>
      <c r="P910" s="25" t="s">
        <v>20</v>
      </c>
    </row>
    <row r="911" spans="1:16" x14ac:dyDescent="0.25">
      <c r="A911" s="23">
        <f t="shared" si="56"/>
        <v>910</v>
      </c>
      <c r="B911" s="24">
        <v>43245</v>
      </c>
      <c r="C911" s="18" t="str">
        <f t="shared" si="57"/>
        <v>Friday</v>
      </c>
      <c r="D911" s="10" t="str">
        <f t="shared" si="58"/>
        <v>Different</v>
      </c>
      <c r="E911" s="2">
        <v>44.33</v>
      </c>
      <c r="F911" s="2">
        <v>7</v>
      </c>
      <c r="G911" s="1">
        <f t="shared" si="59"/>
        <v>0.15790660951951274</v>
      </c>
      <c r="H911" s="2">
        <v>1.5</v>
      </c>
      <c r="I911" s="26">
        <v>0.72499999999999998</v>
      </c>
      <c r="J911" s="26">
        <v>0.74861111111111101</v>
      </c>
      <c r="K911" s="27">
        <f>Table3[[#This Row],[Delivery Time]]-Table3[[#This Row],[Order Time]]</f>
        <v>2.3611111111111027E-2</v>
      </c>
      <c r="L911" s="43">
        <v>34</v>
      </c>
      <c r="M911" s="25" t="s">
        <v>0</v>
      </c>
      <c r="N911" s="28" t="s">
        <v>26</v>
      </c>
      <c r="O911" s="28" t="s">
        <v>39</v>
      </c>
      <c r="P911" s="25" t="s">
        <v>20</v>
      </c>
    </row>
    <row r="912" spans="1:16" x14ac:dyDescent="0.25">
      <c r="A912" s="23">
        <f t="shared" si="56"/>
        <v>911</v>
      </c>
      <c r="B912" s="24">
        <v>43245</v>
      </c>
      <c r="C912" s="18" t="str">
        <f t="shared" si="57"/>
        <v>Friday</v>
      </c>
      <c r="D912" s="10" t="str">
        <f t="shared" si="58"/>
        <v>Same</v>
      </c>
      <c r="E912" s="2">
        <v>41.57</v>
      </c>
      <c r="F912" s="2">
        <v>5</v>
      </c>
      <c r="G912" s="1">
        <f t="shared" si="59"/>
        <v>0.12027904738994467</v>
      </c>
      <c r="H912" s="2">
        <v>5</v>
      </c>
      <c r="I912" s="26">
        <v>0.72986111111111107</v>
      </c>
      <c r="J912" s="26">
        <v>0.76041666666666663</v>
      </c>
      <c r="K912" s="27">
        <f>Table3[[#This Row],[Delivery Time]]-Table3[[#This Row],[Order Time]]</f>
        <v>3.0555555555555558E-2</v>
      </c>
      <c r="L912" s="43">
        <v>44</v>
      </c>
      <c r="M912" s="25" t="s">
        <v>0</v>
      </c>
      <c r="N912" s="28"/>
      <c r="O912" s="28" t="s">
        <v>39</v>
      </c>
      <c r="P912" s="25" t="s">
        <v>20</v>
      </c>
    </row>
    <row r="913" spans="1:16" x14ac:dyDescent="0.25">
      <c r="A913" s="23">
        <f t="shared" si="56"/>
        <v>912</v>
      </c>
      <c r="B913" s="24">
        <v>43245</v>
      </c>
      <c r="C913" s="18" t="str">
        <f t="shared" si="57"/>
        <v>Friday</v>
      </c>
      <c r="D913" s="10" t="str">
        <f t="shared" si="58"/>
        <v>Same</v>
      </c>
      <c r="E913" s="2">
        <v>31.34</v>
      </c>
      <c r="F913" s="2">
        <v>7</v>
      </c>
      <c r="G913" s="1">
        <f t="shared" si="59"/>
        <v>0.22335673261008296</v>
      </c>
      <c r="H913" s="2">
        <v>1.5</v>
      </c>
      <c r="I913" s="26">
        <v>0.76874999999999993</v>
      </c>
      <c r="J913" s="26">
        <v>0.79999999999999993</v>
      </c>
      <c r="K913" s="27">
        <f>Table3[[#This Row],[Delivery Time]]-Table3[[#This Row],[Order Time]]</f>
        <v>3.125E-2</v>
      </c>
      <c r="L913" s="43">
        <v>45</v>
      </c>
      <c r="M913" s="25" t="s">
        <v>0</v>
      </c>
      <c r="N913" s="28"/>
      <c r="O913" s="28" t="s">
        <v>39</v>
      </c>
      <c r="P913" s="25" t="s">
        <v>20</v>
      </c>
    </row>
    <row r="914" spans="1:16" x14ac:dyDescent="0.25">
      <c r="A914" s="23">
        <f t="shared" si="56"/>
        <v>913</v>
      </c>
      <c r="B914" s="24">
        <v>43245</v>
      </c>
      <c r="C914" s="18" t="str">
        <f t="shared" si="57"/>
        <v>Friday</v>
      </c>
      <c r="D914" s="10" t="str">
        <f t="shared" si="58"/>
        <v>Same</v>
      </c>
      <c r="E914" s="2">
        <v>35.72</v>
      </c>
      <c r="F914" s="2">
        <v>4</v>
      </c>
      <c r="G914" s="1">
        <f t="shared" si="59"/>
        <v>0.11198208286674133</v>
      </c>
      <c r="H914" s="2">
        <v>1.5</v>
      </c>
      <c r="I914" s="26">
        <v>0.7729166666666667</v>
      </c>
      <c r="J914" s="26">
        <v>0.80208333333333337</v>
      </c>
      <c r="K914" s="27">
        <f>Table3[[#This Row],[Delivery Time]]-Table3[[#This Row],[Order Time]]</f>
        <v>2.9166666666666674E-2</v>
      </c>
      <c r="L914" s="43">
        <v>42</v>
      </c>
      <c r="M914" s="25" t="s">
        <v>0</v>
      </c>
      <c r="N914" s="28"/>
      <c r="O914" s="28" t="s">
        <v>39</v>
      </c>
      <c r="P914" s="25" t="s">
        <v>20</v>
      </c>
    </row>
    <row r="915" spans="1:16" x14ac:dyDescent="0.25">
      <c r="A915" s="23">
        <f t="shared" si="56"/>
        <v>914</v>
      </c>
      <c r="B915" s="24">
        <v>43245</v>
      </c>
      <c r="C915" s="18" t="str">
        <f t="shared" si="57"/>
        <v>Friday</v>
      </c>
      <c r="D915" s="10" t="str">
        <f t="shared" si="58"/>
        <v>Same</v>
      </c>
      <c r="E915" s="2">
        <v>39.94</v>
      </c>
      <c r="F915" s="2">
        <v>9.06</v>
      </c>
      <c r="G915" s="1">
        <f t="shared" si="59"/>
        <v>0.22684026039058591</v>
      </c>
      <c r="H915" s="2">
        <v>1.5</v>
      </c>
      <c r="I915" s="26">
        <v>0.78194444444444444</v>
      </c>
      <c r="J915" s="26">
        <v>0.80902777777777779</v>
      </c>
      <c r="K915" s="27">
        <f>Table3[[#This Row],[Delivery Time]]-Table3[[#This Row],[Order Time]]</f>
        <v>2.7083333333333348E-2</v>
      </c>
      <c r="L915" s="43">
        <v>39</v>
      </c>
      <c r="M915" s="25" t="s">
        <v>0</v>
      </c>
      <c r="N915" s="28" t="s">
        <v>22</v>
      </c>
      <c r="O915" s="28" t="s">
        <v>39</v>
      </c>
      <c r="P915" s="25" t="s">
        <v>20</v>
      </c>
    </row>
    <row r="916" spans="1:16" x14ac:dyDescent="0.25">
      <c r="A916" s="23">
        <f t="shared" si="56"/>
        <v>915</v>
      </c>
      <c r="B916" s="24">
        <v>43245</v>
      </c>
      <c r="C916" s="18" t="str">
        <f t="shared" si="57"/>
        <v>Friday</v>
      </c>
      <c r="D916" s="10" t="str">
        <f t="shared" si="58"/>
        <v>Same</v>
      </c>
      <c r="E916" s="2">
        <v>38.590000000000003</v>
      </c>
      <c r="F916" s="2">
        <v>4</v>
      </c>
      <c r="G916" s="1">
        <f t="shared" si="59"/>
        <v>0.10365379632029022</v>
      </c>
      <c r="H916" s="2">
        <v>1.5</v>
      </c>
      <c r="I916" s="26">
        <v>0.76736111111111116</v>
      </c>
      <c r="J916" s="26">
        <v>0.81527777777777777</v>
      </c>
      <c r="K916" s="27">
        <f>Table3[[#This Row],[Delivery Time]]-Table3[[#This Row],[Order Time]]</f>
        <v>4.7916666666666607E-2</v>
      </c>
      <c r="L916" s="43">
        <v>69</v>
      </c>
      <c r="M916" s="25" t="s">
        <v>0</v>
      </c>
      <c r="N916" s="28"/>
      <c r="O916" s="28" t="s">
        <v>39</v>
      </c>
      <c r="P916" s="25" t="s">
        <v>20</v>
      </c>
    </row>
    <row r="917" spans="1:16" x14ac:dyDescent="0.25">
      <c r="A917" s="23">
        <f t="shared" si="56"/>
        <v>916</v>
      </c>
      <c r="B917" s="24">
        <v>43245</v>
      </c>
      <c r="C917" s="18" t="str">
        <f t="shared" si="57"/>
        <v>Friday</v>
      </c>
      <c r="D917" s="10" t="str">
        <f t="shared" si="58"/>
        <v>Same</v>
      </c>
      <c r="E917" s="2">
        <v>117.23</v>
      </c>
      <c r="F917" s="2">
        <v>10</v>
      </c>
      <c r="G917" s="1">
        <f t="shared" si="59"/>
        <v>8.5302396997355617E-2</v>
      </c>
      <c r="H917" s="2">
        <v>1.5</v>
      </c>
      <c r="I917" s="26">
        <v>0.77638888888888891</v>
      </c>
      <c r="J917" s="26">
        <v>0.82152777777777775</v>
      </c>
      <c r="K917" s="27">
        <f>Table3[[#This Row],[Delivery Time]]-Table3[[#This Row],[Order Time]]</f>
        <v>4.513888888888884E-2</v>
      </c>
      <c r="L917" s="43">
        <v>65</v>
      </c>
      <c r="M917" s="25" t="s">
        <v>0</v>
      </c>
      <c r="N917" s="28"/>
      <c r="O917" s="28" t="s">
        <v>39</v>
      </c>
      <c r="P917" s="25" t="s">
        <v>20</v>
      </c>
    </row>
    <row r="918" spans="1:16" x14ac:dyDescent="0.25">
      <c r="A918" s="23">
        <f t="shared" si="56"/>
        <v>917</v>
      </c>
      <c r="B918" s="24">
        <v>43245</v>
      </c>
      <c r="C918" s="18" t="str">
        <f t="shared" si="57"/>
        <v>Friday</v>
      </c>
      <c r="D918" s="10" t="str">
        <f t="shared" si="58"/>
        <v>Same</v>
      </c>
      <c r="E918" s="2">
        <v>35.18</v>
      </c>
      <c r="F918" s="2">
        <v>5.82</v>
      </c>
      <c r="G918" s="1">
        <f t="shared" si="59"/>
        <v>0.16543490619670267</v>
      </c>
      <c r="H918" s="2">
        <v>1.5</v>
      </c>
      <c r="I918" s="26">
        <v>0.82986111111111116</v>
      </c>
      <c r="J918" s="26">
        <v>0.85833333333333339</v>
      </c>
      <c r="K918" s="27">
        <f>Table3[[#This Row],[Delivery Time]]-Table3[[#This Row],[Order Time]]</f>
        <v>2.8472222222222232E-2</v>
      </c>
      <c r="L918" s="43">
        <v>41</v>
      </c>
      <c r="M918" s="25" t="s">
        <v>0</v>
      </c>
      <c r="N918" s="28"/>
      <c r="O918" s="28" t="s">
        <v>39</v>
      </c>
      <c r="P918" s="25" t="s">
        <v>20</v>
      </c>
    </row>
    <row r="919" spans="1:16" x14ac:dyDescent="0.25">
      <c r="A919" s="23">
        <f t="shared" si="56"/>
        <v>918</v>
      </c>
      <c r="B919" s="24">
        <v>43246</v>
      </c>
      <c r="C919" s="18" t="str">
        <f t="shared" si="57"/>
        <v>Saturday</v>
      </c>
      <c r="D919" s="10" t="str">
        <f t="shared" si="58"/>
        <v>Different</v>
      </c>
      <c r="E919" s="2">
        <v>93.64</v>
      </c>
      <c r="F919" s="2">
        <v>5</v>
      </c>
      <c r="G919" s="1">
        <f t="shared" si="59"/>
        <v>5.3395984621956431E-2</v>
      </c>
      <c r="H919" s="2">
        <v>1.5</v>
      </c>
      <c r="I919" s="26">
        <v>0.77083333333333337</v>
      </c>
      <c r="J919" s="26">
        <v>0.77083333333333337</v>
      </c>
      <c r="K919" s="27">
        <f>Table3[[#This Row],[Delivery Time]]-Table3[[#This Row],[Order Time]]</f>
        <v>0</v>
      </c>
      <c r="L919" s="43">
        <v>0</v>
      </c>
      <c r="M919" s="25" t="s">
        <v>11</v>
      </c>
      <c r="N919" s="28"/>
      <c r="O919" s="28" t="s">
        <v>42</v>
      </c>
      <c r="P919" s="25" t="s">
        <v>16</v>
      </c>
    </row>
    <row r="920" spans="1:16" x14ac:dyDescent="0.25">
      <c r="A920" s="23">
        <f t="shared" ref="A920:A983" si="60">ROW(A919)</f>
        <v>919</v>
      </c>
      <c r="B920" s="24">
        <v>43246</v>
      </c>
      <c r="C920" s="18" t="str">
        <f t="shared" si="57"/>
        <v>Saturday</v>
      </c>
      <c r="D920" s="10" t="str">
        <f t="shared" si="58"/>
        <v>Same</v>
      </c>
      <c r="E920" s="2">
        <v>39.94</v>
      </c>
      <c r="F920" s="2">
        <v>5</v>
      </c>
      <c r="G920" s="1">
        <f t="shared" si="59"/>
        <v>0.12518778167250877</v>
      </c>
      <c r="H920" s="2">
        <v>1.5</v>
      </c>
      <c r="I920" s="26">
        <v>0.75763888888888886</v>
      </c>
      <c r="J920" s="26">
        <v>0.78541666666666676</v>
      </c>
      <c r="K920" s="27">
        <f>Table3[[#This Row],[Delivery Time]]-Table3[[#This Row],[Order Time]]</f>
        <v>2.7777777777777901E-2</v>
      </c>
      <c r="L920" s="43">
        <v>40</v>
      </c>
      <c r="M920" s="25" t="s">
        <v>11</v>
      </c>
      <c r="N920" s="28"/>
      <c r="O920" s="28" t="s">
        <v>39</v>
      </c>
      <c r="P920" s="25" t="s">
        <v>20</v>
      </c>
    </row>
    <row r="921" spans="1:16" x14ac:dyDescent="0.25">
      <c r="A921" s="23">
        <f t="shared" si="60"/>
        <v>920</v>
      </c>
      <c r="B921" s="24">
        <v>43246</v>
      </c>
      <c r="C921" s="18" t="str">
        <f t="shared" si="57"/>
        <v>Saturday</v>
      </c>
      <c r="D921" s="10" t="str">
        <f t="shared" si="58"/>
        <v>Same</v>
      </c>
      <c r="E921" s="2">
        <v>47.58</v>
      </c>
      <c r="F921" s="2">
        <v>6</v>
      </c>
      <c r="G921" s="1">
        <f t="shared" si="59"/>
        <v>0.12610340479192939</v>
      </c>
      <c r="H921" s="2">
        <v>1.5</v>
      </c>
      <c r="I921" s="26">
        <v>0.77569444444444446</v>
      </c>
      <c r="J921" s="26">
        <v>0.80694444444444446</v>
      </c>
      <c r="K921" s="27">
        <f>Table3[[#This Row],[Delivery Time]]-Table3[[#This Row],[Order Time]]</f>
        <v>3.125E-2</v>
      </c>
      <c r="L921" s="43">
        <v>45</v>
      </c>
      <c r="M921" s="25" t="s">
        <v>11</v>
      </c>
      <c r="N921" s="28"/>
      <c r="O921" s="28" t="s">
        <v>39</v>
      </c>
      <c r="P921" s="25" t="s">
        <v>20</v>
      </c>
    </row>
    <row r="922" spans="1:16" x14ac:dyDescent="0.25">
      <c r="A922" s="23">
        <f t="shared" si="60"/>
        <v>921</v>
      </c>
      <c r="B922" s="24">
        <v>43246</v>
      </c>
      <c r="C922" s="18" t="str">
        <f t="shared" si="57"/>
        <v>Saturday</v>
      </c>
      <c r="D922" s="10" t="str">
        <f t="shared" si="58"/>
        <v>Same</v>
      </c>
      <c r="E922" s="2">
        <v>31.12</v>
      </c>
      <c r="F922" s="2">
        <v>15</v>
      </c>
      <c r="G922" s="1">
        <f t="shared" si="59"/>
        <v>0.4820051413881748</v>
      </c>
      <c r="H922" s="2">
        <v>1.5</v>
      </c>
      <c r="I922" s="26">
        <v>0.77708333333333324</v>
      </c>
      <c r="J922" s="26">
        <v>0.81180555555555556</v>
      </c>
      <c r="K922" s="27">
        <f>Table3[[#This Row],[Delivery Time]]-Table3[[#This Row],[Order Time]]</f>
        <v>3.4722222222222321E-2</v>
      </c>
      <c r="L922" s="43">
        <v>50</v>
      </c>
      <c r="M922" s="25" t="s">
        <v>11</v>
      </c>
      <c r="N922" s="28"/>
      <c r="O922" s="28" t="s">
        <v>39</v>
      </c>
      <c r="P922" s="25" t="s">
        <v>20</v>
      </c>
    </row>
    <row r="923" spans="1:16" x14ac:dyDescent="0.25">
      <c r="A923" s="23">
        <f t="shared" si="60"/>
        <v>922</v>
      </c>
      <c r="B923" s="24">
        <v>43246</v>
      </c>
      <c r="C923" s="18" t="str">
        <f t="shared" si="57"/>
        <v>Saturday</v>
      </c>
      <c r="D923" s="10" t="str">
        <f t="shared" si="58"/>
        <v>Same</v>
      </c>
      <c r="E923" s="2">
        <v>25.71</v>
      </c>
      <c r="F923" s="2">
        <v>5</v>
      </c>
      <c r="G923" s="1">
        <f t="shared" si="59"/>
        <v>0.19447685725398678</v>
      </c>
      <c r="H923" s="2">
        <v>1.5</v>
      </c>
      <c r="I923" s="26">
        <v>0.7909722222222223</v>
      </c>
      <c r="J923" s="26">
        <v>0.81805555555555554</v>
      </c>
      <c r="K923" s="27">
        <f>Table3[[#This Row],[Delivery Time]]-Table3[[#This Row],[Order Time]]</f>
        <v>2.7083333333333237E-2</v>
      </c>
      <c r="L923" s="43">
        <v>39</v>
      </c>
      <c r="M923" s="25" t="s">
        <v>12</v>
      </c>
      <c r="N923" s="28"/>
      <c r="O923" s="28" t="s">
        <v>39</v>
      </c>
      <c r="P923" s="25" t="s">
        <v>20</v>
      </c>
    </row>
    <row r="924" spans="1:16" x14ac:dyDescent="0.25">
      <c r="A924" s="23">
        <f t="shared" si="60"/>
        <v>923</v>
      </c>
      <c r="B924" s="24">
        <v>43247</v>
      </c>
      <c r="C924" s="18" t="str">
        <f t="shared" si="57"/>
        <v>Sunday</v>
      </c>
      <c r="D924" s="10" t="str">
        <f t="shared" si="58"/>
        <v>Different</v>
      </c>
      <c r="E924" s="2">
        <v>22.95</v>
      </c>
      <c r="F924" s="2">
        <v>5</v>
      </c>
      <c r="G924" s="1">
        <f t="shared" si="59"/>
        <v>0.2178649237472767</v>
      </c>
      <c r="H924" s="2">
        <v>1.5</v>
      </c>
      <c r="I924" s="26">
        <v>0.71388888888888891</v>
      </c>
      <c r="J924" s="26">
        <v>0.73611111111111116</v>
      </c>
      <c r="K924" s="27">
        <f>Table3[[#This Row],[Delivery Time]]-Table3[[#This Row],[Order Time]]</f>
        <v>2.2222222222222254E-2</v>
      </c>
      <c r="L924" s="43">
        <v>32</v>
      </c>
      <c r="M924" s="25" t="s">
        <v>0</v>
      </c>
      <c r="N924" s="28"/>
      <c r="O924" s="28" t="s">
        <v>42</v>
      </c>
      <c r="P924" s="25" t="s">
        <v>20</v>
      </c>
    </row>
    <row r="925" spans="1:16" x14ac:dyDescent="0.25">
      <c r="A925" s="23">
        <f t="shared" si="60"/>
        <v>924</v>
      </c>
      <c r="B925" s="24">
        <v>43247</v>
      </c>
      <c r="C925" s="18" t="str">
        <f t="shared" si="57"/>
        <v>Sunday</v>
      </c>
      <c r="D925" s="10" t="str">
        <f t="shared" si="58"/>
        <v>Same</v>
      </c>
      <c r="E925" s="2">
        <v>51.58</v>
      </c>
      <c r="F925" s="2">
        <v>6</v>
      </c>
      <c r="G925" s="1">
        <f t="shared" si="59"/>
        <v>0.1163241566498643</v>
      </c>
      <c r="H925" s="2">
        <v>5</v>
      </c>
      <c r="I925" s="26">
        <v>0.75208333333333333</v>
      </c>
      <c r="J925" s="26">
        <v>0.78680555555555554</v>
      </c>
      <c r="K925" s="27">
        <f>Table3[[#This Row],[Delivery Time]]-Table3[[#This Row],[Order Time]]</f>
        <v>3.472222222222221E-2</v>
      </c>
      <c r="L925" s="43">
        <v>50</v>
      </c>
      <c r="M925" s="25" t="s">
        <v>0</v>
      </c>
      <c r="N925" s="28"/>
      <c r="O925" s="28" t="s">
        <v>39</v>
      </c>
      <c r="P925" s="25" t="s">
        <v>20</v>
      </c>
    </row>
    <row r="926" spans="1:16" x14ac:dyDescent="0.25">
      <c r="A926" s="23">
        <f t="shared" si="60"/>
        <v>925</v>
      </c>
      <c r="B926" s="24">
        <v>43247</v>
      </c>
      <c r="C926" s="18" t="str">
        <f t="shared" si="57"/>
        <v>Sunday</v>
      </c>
      <c r="D926" s="10" t="str">
        <f t="shared" si="58"/>
        <v>Same</v>
      </c>
      <c r="E926" s="2">
        <v>8.77</v>
      </c>
      <c r="F926" s="2">
        <v>6.23</v>
      </c>
      <c r="G926" s="1">
        <f t="shared" si="59"/>
        <v>0.71037628278221221</v>
      </c>
      <c r="H926" s="2">
        <v>1.5</v>
      </c>
      <c r="I926" s="26">
        <v>0.82847222222222217</v>
      </c>
      <c r="J926" s="26">
        <v>0.8569444444444444</v>
      </c>
      <c r="K926" s="27">
        <f>Table3[[#This Row],[Delivery Time]]-Table3[[#This Row],[Order Time]]</f>
        <v>2.8472222222222232E-2</v>
      </c>
      <c r="L926" s="43">
        <v>41</v>
      </c>
      <c r="M926" s="25" t="s">
        <v>0</v>
      </c>
      <c r="N926" s="28" t="s">
        <v>24</v>
      </c>
      <c r="O926" s="28" t="s">
        <v>39</v>
      </c>
      <c r="P926" s="25" t="s">
        <v>20</v>
      </c>
    </row>
    <row r="927" spans="1:16" x14ac:dyDescent="0.25">
      <c r="A927" s="23">
        <f t="shared" si="60"/>
        <v>926</v>
      </c>
      <c r="B927" s="24">
        <v>43247</v>
      </c>
      <c r="C927" s="18" t="str">
        <f t="shared" si="57"/>
        <v>Sunday</v>
      </c>
      <c r="D927" s="10" t="str">
        <f t="shared" si="58"/>
        <v>Same</v>
      </c>
      <c r="E927" s="2">
        <v>21.65</v>
      </c>
      <c r="F927" s="2">
        <v>4</v>
      </c>
      <c r="G927" s="1">
        <f t="shared" si="59"/>
        <v>0.18475750577367206</v>
      </c>
      <c r="H927" s="2">
        <v>1.5</v>
      </c>
      <c r="I927" s="26">
        <v>0.83819444444444446</v>
      </c>
      <c r="J927" s="26">
        <v>0.86875000000000002</v>
      </c>
      <c r="K927" s="27">
        <f>Table3[[#This Row],[Delivery Time]]-Table3[[#This Row],[Order Time]]</f>
        <v>3.0555555555555558E-2</v>
      </c>
      <c r="L927" s="43">
        <v>44</v>
      </c>
      <c r="M927" s="25" t="s">
        <v>0</v>
      </c>
      <c r="N927" s="28"/>
      <c r="O927" s="28" t="s">
        <v>41</v>
      </c>
      <c r="P927" s="25" t="s">
        <v>20</v>
      </c>
    </row>
    <row r="928" spans="1:16" x14ac:dyDescent="0.25">
      <c r="A928" s="23">
        <f t="shared" si="60"/>
        <v>927</v>
      </c>
      <c r="B928" s="24">
        <v>43247</v>
      </c>
      <c r="C928" s="18" t="str">
        <f t="shared" si="57"/>
        <v>Sunday</v>
      </c>
      <c r="D928" s="10" t="str">
        <f t="shared" si="58"/>
        <v>Same</v>
      </c>
      <c r="E928" s="2">
        <v>38.369999999999997</v>
      </c>
      <c r="F928" s="2">
        <v>12</v>
      </c>
      <c r="G928" s="1">
        <f t="shared" si="59"/>
        <v>0.31274433150899145</v>
      </c>
      <c r="H928" s="2">
        <v>5</v>
      </c>
      <c r="I928" s="26">
        <v>0.83472222222222225</v>
      </c>
      <c r="J928" s="26">
        <v>0.87847222222222221</v>
      </c>
      <c r="K928" s="27">
        <f>Table3[[#This Row],[Delivery Time]]-Table3[[#This Row],[Order Time]]</f>
        <v>4.3749999999999956E-2</v>
      </c>
      <c r="L928" s="43">
        <v>63</v>
      </c>
      <c r="M928" s="25" t="s">
        <v>12</v>
      </c>
      <c r="N928" s="28"/>
      <c r="O928" s="28" t="s">
        <v>39</v>
      </c>
      <c r="P928" s="25" t="s">
        <v>20</v>
      </c>
    </row>
    <row r="929" spans="1:16" x14ac:dyDescent="0.25">
      <c r="A929" s="23">
        <f t="shared" si="60"/>
        <v>928</v>
      </c>
      <c r="B929" s="24">
        <v>43247</v>
      </c>
      <c r="C929" s="18" t="str">
        <f t="shared" si="57"/>
        <v>Sunday</v>
      </c>
      <c r="D929" s="10" t="str">
        <f t="shared" si="58"/>
        <v>Same</v>
      </c>
      <c r="E929" s="2">
        <v>49.47</v>
      </c>
      <c r="F929" s="2">
        <v>7.53</v>
      </c>
      <c r="G929" s="1">
        <f t="shared" si="59"/>
        <v>0.15221346270466951</v>
      </c>
      <c r="H929" s="2">
        <v>1.5</v>
      </c>
      <c r="I929" s="26">
        <v>0.89027777777777783</v>
      </c>
      <c r="J929" s="26">
        <v>0.90902777777777777</v>
      </c>
      <c r="K929" s="27">
        <f>Table3[[#This Row],[Delivery Time]]-Table3[[#This Row],[Order Time]]</f>
        <v>1.8749999999999933E-2</v>
      </c>
      <c r="L929" s="43">
        <v>26.999999999999996</v>
      </c>
      <c r="M929" s="25" t="s">
        <v>11</v>
      </c>
      <c r="N929" s="28"/>
      <c r="O929" s="28" t="s">
        <v>39</v>
      </c>
      <c r="P929" s="25" t="s">
        <v>20</v>
      </c>
    </row>
    <row r="930" spans="1:16" x14ac:dyDescent="0.25">
      <c r="A930" s="23">
        <f t="shared" si="60"/>
        <v>929</v>
      </c>
      <c r="B930" s="24">
        <v>43248</v>
      </c>
      <c r="C930" s="18" t="str">
        <f t="shared" si="57"/>
        <v>Monday</v>
      </c>
      <c r="D930" s="10" t="str">
        <f t="shared" si="58"/>
        <v>Different</v>
      </c>
      <c r="E930" s="2">
        <v>28.52</v>
      </c>
      <c r="F930" s="2">
        <v>10</v>
      </c>
      <c r="G930" s="1">
        <f t="shared" si="59"/>
        <v>0.35063113604488078</v>
      </c>
      <c r="H930" s="2">
        <v>1.5</v>
      </c>
      <c r="I930" s="26">
        <v>0.68541666666666667</v>
      </c>
      <c r="J930" s="26">
        <v>0.70486111111111116</v>
      </c>
      <c r="K930" s="27">
        <f>Table3[[#This Row],[Delivery Time]]-Table3[[#This Row],[Order Time]]</f>
        <v>1.9444444444444486E-2</v>
      </c>
      <c r="L930" s="43">
        <v>28</v>
      </c>
      <c r="M930" s="25" t="s">
        <v>11</v>
      </c>
      <c r="N930" s="28"/>
      <c r="O930" s="28" t="s">
        <v>40</v>
      </c>
      <c r="P930" s="25" t="s">
        <v>20</v>
      </c>
    </row>
    <row r="931" spans="1:16" x14ac:dyDescent="0.25">
      <c r="A931" s="23">
        <f t="shared" si="60"/>
        <v>930</v>
      </c>
      <c r="B931" s="24">
        <v>43248</v>
      </c>
      <c r="C931" s="18" t="str">
        <f t="shared" si="57"/>
        <v>Monday</v>
      </c>
      <c r="D931" s="10" t="str">
        <f t="shared" si="58"/>
        <v>Same</v>
      </c>
      <c r="E931" s="2">
        <v>33.5</v>
      </c>
      <c r="F931" s="2">
        <v>6</v>
      </c>
      <c r="G931" s="1">
        <f t="shared" si="59"/>
        <v>0.17910447761194029</v>
      </c>
      <c r="H931" s="2">
        <v>1.5</v>
      </c>
      <c r="I931" s="26">
        <v>0.68333333333333324</v>
      </c>
      <c r="J931" s="26">
        <v>0.71388888888888891</v>
      </c>
      <c r="K931" s="27">
        <f>Table3[[#This Row],[Delivery Time]]-Table3[[#This Row],[Order Time]]</f>
        <v>3.0555555555555669E-2</v>
      </c>
      <c r="L931" s="43">
        <v>44</v>
      </c>
      <c r="M931" s="25" t="s">
        <v>36</v>
      </c>
      <c r="N931" s="28"/>
      <c r="O931" s="28" t="s">
        <v>39</v>
      </c>
      <c r="P931" s="25" t="s">
        <v>20</v>
      </c>
    </row>
    <row r="932" spans="1:16" x14ac:dyDescent="0.25">
      <c r="A932" s="23">
        <f t="shared" si="60"/>
        <v>931</v>
      </c>
      <c r="B932" s="24">
        <v>43248</v>
      </c>
      <c r="C932" s="18" t="str">
        <f t="shared" si="57"/>
        <v>Monday</v>
      </c>
      <c r="D932" s="10" t="str">
        <f t="shared" si="58"/>
        <v>Same</v>
      </c>
      <c r="E932" s="2">
        <v>19.21</v>
      </c>
      <c r="F932" s="2">
        <v>4.79</v>
      </c>
      <c r="G932" s="1">
        <f t="shared" si="59"/>
        <v>0.24934929724102028</v>
      </c>
      <c r="H932" s="2">
        <v>1.5</v>
      </c>
      <c r="I932" s="26">
        <v>0.73055555555555562</v>
      </c>
      <c r="J932" s="26">
        <v>0.74861111111111101</v>
      </c>
      <c r="K932" s="27">
        <f>Table3[[#This Row],[Delivery Time]]-Table3[[#This Row],[Order Time]]</f>
        <v>1.805555555555538E-2</v>
      </c>
      <c r="L932" s="43">
        <v>26</v>
      </c>
      <c r="M932" s="25" t="s">
        <v>0</v>
      </c>
      <c r="N932" s="28" t="s">
        <v>25</v>
      </c>
      <c r="O932" s="28" t="s">
        <v>39</v>
      </c>
      <c r="P932" s="25" t="s">
        <v>20</v>
      </c>
    </row>
    <row r="933" spans="1:16" x14ac:dyDescent="0.25">
      <c r="A933" s="23">
        <f t="shared" si="60"/>
        <v>932</v>
      </c>
      <c r="B933" s="24">
        <v>43248</v>
      </c>
      <c r="C933" s="18" t="str">
        <f t="shared" si="57"/>
        <v>Monday</v>
      </c>
      <c r="D933" s="10" t="str">
        <f t="shared" si="58"/>
        <v>Same</v>
      </c>
      <c r="E933" s="2">
        <v>130.77000000000001</v>
      </c>
      <c r="F933" s="2">
        <v>20</v>
      </c>
      <c r="G933" s="1">
        <f t="shared" si="59"/>
        <v>0.15294027682190103</v>
      </c>
      <c r="H933" s="2">
        <v>1.5</v>
      </c>
      <c r="I933" s="26">
        <v>0.72569444444444453</v>
      </c>
      <c r="J933" s="26">
        <v>0.76388888888888884</v>
      </c>
      <c r="K933" s="27">
        <f>Table3[[#This Row],[Delivery Time]]-Table3[[#This Row],[Order Time]]</f>
        <v>3.8194444444444309E-2</v>
      </c>
      <c r="L933" s="43">
        <v>54.999999999999993</v>
      </c>
      <c r="M933" s="25" t="s">
        <v>0</v>
      </c>
      <c r="N933" s="28" t="s">
        <v>22</v>
      </c>
      <c r="O933" s="28" t="s">
        <v>39</v>
      </c>
      <c r="P933" s="25" t="s">
        <v>20</v>
      </c>
    </row>
    <row r="934" spans="1:16" x14ac:dyDescent="0.25">
      <c r="A934" s="23">
        <f t="shared" si="60"/>
        <v>933</v>
      </c>
      <c r="B934" s="24">
        <v>43248</v>
      </c>
      <c r="C934" s="18" t="str">
        <f t="shared" si="57"/>
        <v>Monday</v>
      </c>
      <c r="D934" s="10" t="str">
        <f t="shared" si="58"/>
        <v>Same</v>
      </c>
      <c r="E934" s="2">
        <v>51.04</v>
      </c>
      <c r="F934" s="2">
        <v>4</v>
      </c>
      <c r="G934" s="1">
        <f t="shared" si="59"/>
        <v>7.8369905956112859E-2</v>
      </c>
      <c r="H934" s="2">
        <v>5</v>
      </c>
      <c r="I934" s="26">
        <v>0.73125000000000007</v>
      </c>
      <c r="J934" s="26">
        <v>0.77430555555555547</v>
      </c>
      <c r="K934" s="27">
        <f>Table3[[#This Row],[Delivery Time]]-Table3[[#This Row],[Order Time]]</f>
        <v>4.3055555555555403E-2</v>
      </c>
      <c r="L934" s="43">
        <v>62.000000000000007</v>
      </c>
      <c r="M934" s="25" t="s">
        <v>0</v>
      </c>
      <c r="N934" s="28"/>
      <c r="O934" s="28" t="s">
        <v>39</v>
      </c>
      <c r="P934" s="25" t="s">
        <v>20</v>
      </c>
    </row>
    <row r="935" spans="1:16" x14ac:dyDescent="0.25">
      <c r="A935" s="23">
        <f t="shared" si="60"/>
        <v>934</v>
      </c>
      <c r="B935" s="24">
        <v>43248</v>
      </c>
      <c r="C935" s="18" t="str">
        <f t="shared" si="57"/>
        <v>Monday</v>
      </c>
      <c r="D935" s="10" t="str">
        <f t="shared" si="58"/>
        <v>Same</v>
      </c>
      <c r="E935" s="2">
        <v>51.91</v>
      </c>
      <c r="F935" s="2">
        <v>6</v>
      </c>
      <c r="G935" s="1">
        <f t="shared" si="59"/>
        <v>0.11558466576767483</v>
      </c>
      <c r="H935" s="2">
        <v>1.5</v>
      </c>
      <c r="I935" s="26">
        <v>0.77777777777777779</v>
      </c>
      <c r="J935" s="26">
        <v>0.80347222222222225</v>
      </c>
      <c r="K935" s="27">
        <f>Table3[[#This Row],[Delivery Time]]-Table3[[#This Row],[Order Time]]</f>
        <v>2.5694444444444464E-2</v>
      </c>
      <c r="L935" s="43">
        <v>37</v>
      </c>
      <c r="M935" s="25" t="s">
        <v>0</v>
      </c>
      <c r="N935" s="28" t="s">
        <v>26</v>
      </c>
      <c r="O935" s="28" t="s">
        <v>39</v>
      </c>
      <c r="P935" s="25" t="s">
        <v>20</v>
      </c>
    </row>
    <row r="936" spans="1:16" x14ac:dyDescent="0.25">
      <c r="A936" s="23">
        <f t="shared" si="60"/>
        <v>935</v>
      </c>
      <c r="B936" s="24">
        <v>43248</v>
      </c>
      <c r="C936" s="18" t="str">
        <f t="shared" si="57"/>
        <v>Monday</v>
      </c>
      <c r="D936" s="10" t="str">
        <f t="shared" si="58"/>
        <v>Same</v>
      </c>
      <c r="E936" s="2">
        <v>43.03</v>
      </c>
      <c r="F936" s="2">
        <v>15</v>
      </c>
      <c r="G936" s="1">
        <f t="shared" si="59"/>
        <v>0.34859400418312803</v>
      </c>
      <c r="H936" s="2">
        <v>1.5</v>
      </c>
      <c r="I936" s="26">
        <v>0.81111111111111101</v>
      </c>
      <c r="J936" s="26">
        <v>0.83333333333333337</v>
      </c>
      <c r="K936" s="27">
        <f>Table3[[#This Row],[Delivery Time]]-Table3[[#This Row],[Order Time]]</f>
        <v>2.2222222222222365E-2</v>
      </c>
      <c r="L936" s="43">
        <v>32</v>
      </c>
      <c r="M936" s="25" t="s">
        <v>0</v>
      </c>
      <c r="N936" s="28"/>
      <c r="O936" s="28" t="s">
        <v>39</v>
      </c>
      <c r="P936" s="25" t="s">
        <v>20</v>
      </c>
    </row>
    <row r="937" spans="1:16" x14ac:dyDescent="0.25">
      <c r="A937" s="23">
        <f t="shared" si="60"/>
        <v>936</v>
      </c>
      <c r="B937" s="24">
        <v>43250</v>
      </c>
      <c r="C937" s="18" t="str">
        <f t="shared" si="57"/>
        <v>Wednesday</v>
      </c>
      <c r="D937" s="10" t="str">
        <f t="shared" si="58"/>
        <v>Different</v>
      </c>
      <c r="E937" s="2">
        <v>19.43</v>
      </c>
      <c r="F937" s="2">
        <v>2</v>
      </c>
      <c r="G937" s="1">
        <f t="shared" si="59"/>
        <v>0.1029336078229542</v>
      </c>
      <c r="H937" s="2">
        <v>5</v>
      </c>
      <c r="I937" s="26">
        <v>0.76666666666666661</v>
      </c>
      <c r="J937" s="26">
        <v>0.79236111111111107</v>
      </c>
      <c r="K937" s="27">
        <f>Table3[[#This Row],[Delivery Time]]-Table3[[#This Row],[Order Time]]</f>
        <v>2.5694444444444464E-2</v>
      </c>
      <c r="L937" s="43">
        <v>37</v>
      </c>
      <c r="M937" s="25" t="s">
        <v>0</v>
      </c>
      <c r="N937" s="28"/>
      <c r="O937" s="28" t="s">
        <v>39</v>
      </c>
      <c r="P937" s="25" t="s">
        <v>20</v>
      </c>
    </row>
    <row r="938" spans="1:16" x14ac:dyDescent="0.25">
      <c r="A938" s="23">
        <f t="shared" si="60"/>
        <v>937</v>
      </c>
      <c r="B938" s="24">
        <v>43250</v>
      </c>
      <c r="C938" s="18" t="str">
        <f t="shared" si="57"/>
        <v>Wednesday</v>
      </c>
      <c r="D938" s="10" t="str">
        <f t="shared" si="58"/>
        <v>Same</v>
      </c>
      <c r="E938" s="2">
        <v>36.479999999999997</v>
      </c>
      <c r="F938" s="2">
        <v>7</v>
      </c>
      <c r="G938" s="1">
        <f t="shared" si="59"/>
        <v>0.19188596491228072</v>
      </c>
      <c r="H938" s="2">
        <v>1.5</v>
      </c>
      <c r="I938" s="26">
        <v>0.81041666666666667</v>
      </c>
      <c r="J938" s="26">
        <v>0.82430555555555562</v>
      </c>
      <c r="K938" s="27">
        <f>Table3[[#This Row],[Delivery Time]]-Table3[[#This Row],[Order Time]]</f>
        <v>1.3888888888888951E-2</v>
      </c>
      <c r="L938" s="43">
        <v>20</v>
      </c>
      <c r="M938" s="25" t="s">
        <v>0</v>
      </c>
      <c r="N938" s="28"/>
      <c r="O938" s="28" t="s">
        <v>39</v>
      </c>
      <c r="P938" s="25" t="s">
        <v>20</v>
      </c>
    </row>
    <row r="939" spans="1:16" x14ac:dyDescent="0.25">
      <c r="A939" s="23">
        <f t="shared" si="60"/>
        <v>938</v>
      </c>
      <c r="B939" s="24">
        <v>43251</v>
      </c>
      <c r="C939" s="18" t="str">
        <f t="shared" si="57"/>
        <v>Thursday</v>
      </c>
      <c r="D939" s="10" t="str">
        <f t="shared" si="58"/>
        <v>Different</v>
      </c>
      <c r="E939" s="2">
        <v>55.95</v>
      </c>
      <c r="F939" s="2">
        <v>5</v>
      </c>
      <c r="G939" s="1">
        <f t="shared" si="59"/>
        <v>8.936550491510277E-2</v>
      </c>
      <c r="H939" s="2">
        <v>5</v>
      </c>
      <c r="I939" s="26">
        <v>0.71597222222222223</v>
      </c>
      <c r="J939" s="26">
        <v>0.73958333333333337</v>
      </c>
      <c r="K939" s="27">
        <f>Table3[[#This Row],[Delivery Time]]-Table3[[#This Row],[Order Time]]</f>
        <v>2.3611111111111138E-2</v>
      </c>
      <c r="L939" s="43">
        <v>34</v>
      </c>
      <c r="M939" s="25" t="s">
        <v>36</v>
      </c>
      <c r="N939" s="28"/>
      <c r="O939" s="28" t="s">
        <v>41</v>
      </c>
      <c r="P939" s="25" t="s">
        <v>20</v>
      </c>
    </row>
    <row r="940" spans="1:16" x14ac:dyDescent="0.25">
      <c r="A940" s="23">
        <f t="shared" si="60"/>
        <v>939</v>
      </c>
      <c r="B940" s="24">
        <v>43251</v>
      </c>
      <c r="C940" s="18" t="str">
        <f t="shared" si="57"/>
        <v>Thursday</v>
      </c>
      <c r="D940" s="10" t="str">
        <f t="shared" si="58"/>
        <v>Same</v>
      </c>
      <c r="E940" s="2">
        <v>51.96</v>
      </c>
      <c r="F940" s="2">
        <v>2</v>
      </c>
      <c r="G940" s="1">
        <f t="shared" si="59"/>
        <v>3.8491147036181679E-2</v>
      </c>
      <c r="H940" s="2">
        <v>1.5</v>
      </c>
      <c r="I940" s="26">
        <v>0.7597222222222223</v>
      </c>
      <c r="J940" s="26">
        <v>0.78194444444444444</v>
      </c>
      <c r="K940" s="27">
        <f>Table3[[#This Row],[Delivery Time]]-Table3[[#This Row],[Order Time]]</f>
        <v>2.2222222222222143E-2</v>
      </c>
      <c r="L940" s="43">
        <v>32</v>
      </c>
      <c r="M940" s="25" t="s">
        <v>0</v>
      </c>
      <c r="N940" s="28"/>
      <c r="O940" s="28" t="s">
        <v>39</v>
      </c>
      <c r="P940" s="25" t="s">
        <v>20</v>
      </c>
    </row>
    <row r="941" spans="1:16" x14ac:dyDescent="0.25">
      <c r="A941" s="23">
        <f t="shared" si="60"/>
        <v>940</v>
      </c>
      <c r="B941" s="24">
        <v>43252</v>
      </c>
      <c r="C941" s="18" t="str">
        <f t="shared" si="57"/>
        <v>Friday</v>
      </c>
      <c r="D941" s="10" t="str">
        <f t="shared" si="58"/>
        <v>Different</v>
      </c>
      <c r="E941" s="2">
        <v>16.18</v>
      </c>
      <c r="F941" s="2">
        <v>4</v>
      </c>
      <c r="G941" s="1">
        <f t="shared" si="59"/>
        <v>0.24721878862793573</v>
      </c>
      <c r="H941" s="2">
        <v>5</v>
      </c>
      <c r="I941" s="26">
        <v>0.7416666666666667</v>
      </c>
      <c r="J941" s="26">
        <v>0.76597222222222217</v>
      </c>
      <c r="K941" s="27">
        <f>Table3[[#This Row],[Delivery Time]]-Table3[[#This Row],[Order Time]]</f>
        <v>2.4305555555555469E-2</v>
      </c>
      <c r="L941" s="43">
        <v>35</v>
      </c>
      <c r="M941" s="25" t="s">
        <v>11</v>
      </c>
      <c r="N941" s="28"/>
      <c r="O941" s="28" t="s">
        <v>41</v>
      </c>
      <c r="P941" s="25" t="s">
        <v>20</v>
      </c>
    </row>
    <row r="942" spans="1:16" x14ac:dyDescent="0.25">
      <c r="A942" s="23">
        <f t="shared" si="60"/>
        <v>941</v>
      </c>
      <c r="B942" s="24">
        <v>43252</v>
      </c>
      <c r="C942" s="18" t="str">
        <f t="shared" si="57"/>
        <v>Friday</v>
      </c>
      <c r="D942" s="10" t="str">
        <f t="shared" si="58"/>
        <v>Same</v>
      </c>
      <c r="E942" s="2">
        <v>37.380000000000003</v>
      </c>
      <c r="F942" s="2">
        <v>8</v>
      </c>
      <c r="G942" s="1">
        <f t="shared" si="59"/>
        <v>0.21401819154628141</v>
      </c>
      <c r="H942" s="2">
        <v>1.5</v>
      </c>
      <c r="I942" s="26">
        <v>0.76736111111111116</v>
      </c>
      <c r="J942" s="26">
        <v>0.7993055555555556</v>
      </c>
      <c r="K942" s="27">
        <f>Table3[[#This Row],[Delivery Time]]-Table3[[#This Row],[Order Time]]</f>
        <v>3.1944444444444442E-2</v>
      </c>
      <c r="L942" s="43">
        <v>46.000000000000007</v>
      </c>
      <c r="M942" s="25" t="s">
        <v>0</v>
      </c>
      <c r="N942" s="28"/>
      <c r="O942" s="28" t="s">
        <v>40</v>
      </c>
      <c r="P942" s="25" t="s">
        <v>20</v>
      </c>
    </row>
    <row r="943" spans="1:16" x14ac:dyDescent="0.25">
      <c r="A943" s="23">
        <f t="shared" si="60"/>
        <v>942</v>
      </c>
      <c r="B943" s="24">
        <v>43252</v>
      </c>
      <c r="C943" s="18" t="str">
        <f t="shared" si="57"/>
        <v>Friday</v>
      </c>
      <c r="D943" s="10" t="str">
        <f t="shared" si="58"/>
        <v>Same</v>
      </c>
      <c r="E943" s="2">
        <v>42.7</v>
      </c>
      <c r="F943" s="2">
        <v>17.3</v>
      </c>
      <c r="G943" s="1">
        <f t="shared" si="59"/>
        <v>0.40515222482435598</v>
      </c>
      <c r="H943" s="2">
        <v>5</v>
      </c>
      <c r="I943" s="26">
        <v>0.77500000000000002</v>
      </c>
      <c r="J943" s="26">
        <v>0.81388888888888899</v>
      </c>
      <c r="K943" s="27">
        <f>Table3[[#This Row],[Delivery Time]]-Table3[[#This Row],[Order Time]]</f>
        <v>3.8888888888888973E-2</v>
      </c>
      <c r="L943" s="43">
        <v>56</v>
      </c>
      <c r="M943" s="25" t="s">
        <v>0</v>
      </c>
      <c r="N943" s="28"/>
      <c r="O943" s="28" t="s">
        <v>39</v>
      </c>
      <c r="P943" s="25" t="s">
        <v>20</v>
      </c>
    </row>
    <row r="944" spans="1:16" x14ac:dyDescent="0.25">
      <c r="A944" s="23">
        <f t="shared" si="60"/>
        <v>943</v>
      </c>
      <c r="B944" s="24">
        <v>43252</v>
      </c>
      <c r="C944" s="18" t="str">
        <f t="shared" si="57"/>
        <v>Friday</v>
      </c>
      <c r="D944" s="10" t="str">
        <f t="shared" si="58"/>
        <v>Same</v>
      </c>
      <c r="E944" s="2">
        <v>53.53</v>
      </c>
      <c r="F944" s="2">
        <v>10</v>
      </c>
      <c r="G944" s="1">
        <f t="shared" si="59"/>
        <v>0.18681113394358304</v>
      </c>
      <c r="H944" s="2">
        <v>1.5</v>
      </c>
      <c r="I944" s="26">
        <v>0.77222222222222225</v>
      </c>
      <c r="J944" s="26">
        <v>0.8222222222222223</v>
      </c>
      <c r="K944" s="27">
        <f>Table3[[#This Row],[Delivery Time]]-Table3[[#This Row],[Order Time]]</f>
        <v>5.0000000000000044E-2</v>
      </c>
      <c r="L944" s="43">
        <v>72</v>
      </c>
      <c r="M944" s="25" t="s">
        <v>0</v>
      </c>
      <c r="N944" s="28"/>
      <c r="O944" s="28" t="s">
        <v>39</v>
      </c>
      <c r="P944" s="25" t="s">
        <v>20</v>
      </c>
    </row>
    <row r="945" spans="1:16" x14ac:dyDescent="0.25">
      <c r="A945" s="23">
        <f t="shared" si="60"/>
        <v>944</v>
      </c>
      <c r="B945" s="24">
        <v>43252</v>
      </c>
      <c r="C945" s="18" t="str">
        <f t="shared" si="57"/>
        <v>Friday</v>
      </c>
      <c r="D945" s="10" t="str">
        <f t="shared" si="58"/>
        <v>Same</v>
      </c>
      <c r="E945" s="2">
        <v>61.81</v>
      </c>
      <c r="F945" s="2">
        <v>10</v>
      </c>
      <c r="G945" s="1">
        <f t="shared" si="59"/>
        <v>0.16178611875101115</v>
      </c>
      <c r="H945" s="2">
        <v>1.5</v>
      </c>
      <c r="I945" s="26">
        <v>0.77500000000000002</v>
      </c>
      <c r="J945" s="26">
        <v>0.82708333333333339</v>
      </c>
      <c r="K945" s="27">
        <f>Table3[[#This Row],[Delivery Time]]-Table3[[#This Row],[Order Time]]</f>
        <v>5.208333333333337E-2</v>
      </c>
      <c r="L945" s="43">
        <v>75</v>
      </c>
      <c r="M945" s="25" t="s">
        <v>0</v>
      </c>
      <c r="N945" s="28"/>
      <c r="O945" s="28" t="s">
        <v>39</v>
      </c>
      <c r="P945" s="25" t="s">
        <v>20</v>
      </c>
    </row>
    <row r="946" spans="1:16" x14ac:dyDescent="0.25">
      <c r="A946" s="23">
        <f t="shared" si="60"/>
        <v>945</v>
      </c>
      <c r="B946" s="24">
        <v>43252</v>
      </c>
      <c r="C946" s="18" t="str">
        <f t="shared" si="57"/>
        <v>Friday</v>
      </c>
      <c r="D946" s="10" t="str">
        <f t="shared" si="58"/>
        <v>Same</v>
      </c>
      <c r="E946" s="2">
        <v>38.369999999999997</v>
      </c>
      <c r="F946" s="2">
        <v>6</v>
      </c>
      <c r="G946" s="1">
        <f t="shared" si="59"/>
        <v>0.15637216575449572</v>
      </c>
      <c r="H946" s="2">
        <v>1.5</v>
      </c>
      <c r="I946" s="26">
        <v>0.8041666666666667</v>
      </c>
      <c r="J946" s="26">
        <v>0.8520833333333333</v>
      </c>
      <c r="K946" s="27">
        <f>Table3[[#This Row],[Delivery Time]]-Table3[[#This Row],[Order Time]]</f>
        <v>4.7916666666666607E-2</v>
      </c>
      <c r="L946" s="43">
        <v>69</v>
      </c>
      <c r="M946" s="25" t="s">
        <v>0</v>
      </c>
      <c r="N946" s="28"/>
      <c r="O946" s="28" t="s">
        <v>39</v>
      </c>
      <c r="P946" s="25" t="s">
        <v>20</v>
      </c>
    </row>
    <row r="947" spans="1:16" x14ac:dyDescent="0.25">
      <c r="A947" s="23">
        <f t="shared" si="60"/>
        <v>946</v>
      </c>
      <c r="B947" s="24">
        <v>43252</v>
      </c>
      <c r="C947" s="18" t="str">
        <f t="shared" si="57"/>
        <v>Friday</v>
      </c>
      <c r="D947" s="10" t="str">
        <f t="shared" si="58"/>
        <v>Same</v>
      </c>
      <c r="E947" s="2">
        <v>44.6</v>
      </c>
      <c r="F947" s="2">
        <v>7</v>
      </c>
      <c r="G947" s="1">
        <f t="shared" si="59"/>
        <v>0.15695067264573989</v>
      </c>
      <c r="H947" s="2">
        <v>1.5</v>
      </c>
      <c r="I947" s="26">
        <v>0.8256944444444444</v>
      </c>
      <c r="J947" s="26">
        <v>0.87569444444444444</v>
      </c>
      <c r="K947" s="27">
        <f>Table3[[#This Row],[Delivery Time]]-Table3[[#This Row],[Order Time]]</f>
        <v>5.0000000000000044E-2</v>
      </c>
      <c r="L947" s="43">
        <v>72</v>
      </c>
      <c r="M947" s="25" t="s">
        <v>0</v>
      </c>
      <c r="N947" s="28"/>
      <c r="O947" s="28" t="s">
        <v>39</v>
      </c>
      <c r="P947" s="25" t="s">
        <v>20</v>
      </c>
    </row>
    <row r="948" spans="1:16" x14ac:dyDescent="0.25">
      <c r="A948" s="23">
        <f t="shared" si="60"/>
        <v>947</v>
      </c>
      <c r="B948" s="24">
        <v>43252</v>
      </c>
      <c r="C948" s="18" t="str">
        <f t="shared" si="57"/>
        <v>Friday</v>
      </c>
      <c r="D948" s="10" t="str">
        <f t="shared" si="58"/>
        <v>Same</v>
      </c>
      <c r="E948" s="2">
        <v>27.3</v>
      </c>
      <c r="F948" s="2">
        <v>13</v>
      </c>
      <c r="G948" s="1">
        <f t="shared" si="59"/>
        <v>0.47619047619047616</v>
      </c>
      <c r="H948" s="2">
        <v>1.5</v>
      </c>
      <c r="I948" s="26">
        <v>0.87222222222222223</v>
      </c>
      <c r="J948" s="26">
        <v>0.90763888888888899</v>
      </c>
      <c r="K948" s="27">
        <f>Table3[[#This Row],[Delivery Time]]-Table3[[#This Row],[Order Time]]</f>
        <v>3.5416666666666763E-2</v>
      </c>
      <c r="L948" s="43">
        <v>51</v>
      </c>
      <c r="M948" s="25" t="s">
        <v>12</v>
      </c>
      <c r="N948" s="28"/>
      <c r="O948" s="28" t="s">
        <v>41</v>
      </c>
      <c r="P948" s="25" t="s">
        <v>20</v>
      </c>
    </row>
    <row r="949" spans="1:16" x14ac:dyDescent="0.25">
      <c r="A949" s="23">
        <f t="shared" si="60"/>
        <v>948</v>
      </c>
      <c r="B949" s="24">
        <v>43253</v>
      </c>
      <c r="C949" s="18" t="str">
        <f t="shared" si="57"/>
        <v>Saturday</v>
      </c>
      <c r="D949" s="10" t="str">
        <f t="shared" si="58"/>
        <v>Different</v>
      </c>
      <c r="E949" s="2">
        <v>51.31</v>
      </c>
      <c r="F949" s="2">
        <v>5</v>
      </c>
      <c r="G949" s="1">
        <f t="shared" si="59"/>
        <v>9.7446891444162922E-2</v>
      </c>
      <c r="H949" s="2">
        <v>5</v>
      </c>
      <c r="I949" s="26">
        <v>0.74305555555555547</v>
      </c>
      <c r="J949" s="26">
        <v>0.75624999999999998</v>
      </c>
      <c r="K949" s="27">
        <f>Table3[[#This Row],[Delivery Time]]-Table3[[#This Row],[Order Time]]</f>
        <v>1.3194444444444509E-2</v>
      </c>
      <c r="L949" s="43">
        <v>19</v>
      </c>
      <c r="M949" s="25" t="s">
        <v>1</v>
      </c>
      <c r="N949" s="28"/>
      <c r="O949" s="28" t="s">
        <v>39</v>
      </c>
      <c r="P949" s="25" t="s">
        <v>16</v>
      </c>
    </row>
    <row r="950" spans="1:16" x14ac:dyDescent="0.25">
      <c r="A950" s="23">
        <f t="shared" si="60"/>
        <v>949</v>
      </c>
      <c r="B950" s="24">
        <v>43253</v>
      </c>
      <c r="C950" s="18" t="str">
        <f t="shared" si="57"/>
        <v>Saturday</v>
      </c>
      <c r="D950" s="10" t="str">
        <f t="shared" si="58"/>
        <v>Same</v>
      </c>
      <c r="E950" s="2">
        <v>21.05</v>
      </c>
      <c r="F950" s="2">
        <v>4.95</v>
      </c>
      <c r="G950" s="1">
        <f t="shared" si="59"/>
        <v>0.23515439429928742</v>
      </c>
      <c r="H950" s="2">
        <v>1.5</v>
      </c>
      <c r="I950" s="26">
        <v>0.73472222222222217</v>
      </c>
      <c r="J950" s="26">
        <v>0.7715277777777777</v>
      </c>
      <c r="K950" s="27">
        <f>Table3[[#This Row],[Delivery Time]]-Table3[[#This Row],[Order Time]]</f>
        <v>3.6805555555555536E-2</v>
      </c>
      <c r="L950" s="43">
        <v>53</v>
      </c>
      <c r="M950" s="25" t="s">
        <v>11</v>
      </c>
      <c r="N950" s="28"/>
      <c r="O950" s="28" t="s">
        <v>39</v>
      </c>
      <c r="P950" s="25" t="s">
        <v>20</v>
      </c>
    </row>
    <row r="951" spans="1:16" x14ac:dyDescent="0.25">
      <c r="A951" s="23">
        <f t="shared" si="60"/>
        <v>950</v>
      </c>
      <c r="B951" s="24">
        <v>43253</v>
      </c>
      <c r="C951" s="18" t="str">
        <f t="shared" si="57"/>
        <v>Saturday</v>
      </c>
      <c r="D951" s="10" t="str">
        <f t="shared" si="58"/>
        <v>Same</v>
      </c>
      <c r="E951" s="2">
        <v>30.31</v>
      </c>
      <c r="F951" s="2">
        <v>5</v>
      </c>
      <c r="G951" s="1">
        <f t="shared" si="59"/>
        <v>0.16496205872649292</v>
      </c>
      <c r="H951" s="2">
        <v>1.5</v>
      </c>
      <c r="I951" s="26">
        <v>0.77986111111111101</v>
      </c>
      <c r="J951" s="26">
        <v>0.80763888888888891</v>
      </c>
      <c r="K951" s="27">
        <f>Table3[[#This Row],[Delivery Time]]-Table3[[#This Row],[Order Time]]</f>
        <v>2.7777777777777901E-2</v>
      </c>
      <c r="L951" s="43">
        <v>40</v>
      </c>
      <c r="M951" s="25" t="s">
        <v>11</v>
      </c>
      <c r="N951" s="28"/>
      <c r="O951" s="28" t="s">
        <v>39</v>
      </c>
      <c r="P951" s="25" t="s">
        <v>20</v>
      </c>
    </row>
    <row r="952" spans="1:16" x14ac:dyDescent="0.25">
      <c r="A952" s="23">
        <f t="shared" si="60"/>
        <v>951</v>
      </c>
      <c r="B952" s="24">
        <v>43253</v>
      </c>
      <c r="C952" s="18" t="str">
        <f t="shared" si="57"/>
        <v>Saturday</v>
      </c>
      <c r="D952" s="10" t="str">
        <f t="shared" si="58"/>
        <v>Same</v>
      </c>
      <c r="E952" s="2">
        <v>41.08</v>
      </c>
      <c r="F952" s="2">
        <v>8</v>
      </c>
      <c r="G952" s="1">
        <f t="shared" si="59"/>
        <v>0.19474196689386564</v>
      </c>
      <c r="H952" s="2">
        <v>5</v>
      </c>
      <c r="I952" s="26">
        <v>0.78263888888888899</v>
      </c>
      <c r="J952" s="26">
        <v>0.81527777777777777</v>
      </c>
      <c r="K952" s="27">
        <f>Table3[[#This Row],[Delivery Time]]-Table3[[#This Row],[Order Time]]</f>
        <v>3.2638888888888773E-2</v>
      </c>
      <c r="L952" s="43">
        <v>47.000000000000007</v>
      </c>
      <c r="M952" s="25" t="s">
        <v>69</v>
      </c>
      <c r="N952" s="28"/>
      <c r="O952" s="28" t="s">
        <v>39</v>
      </c>
      <c r="P952" s="25" t="s">
        <v>20</v>
      </c>
    </row>
    <row r="953" spans="1:16" x14ac:dyDescent="0.25">
      <c r="A953" s="23">
        <f t="shared" si="60"/>
        <v>952</v>
      </c>
      <c r="B953" s="24">
        <v>43253</v>
      </c>
      <c r="C953" s="18" t="str">
        <f t="shared" si="57"/>
        <v>Saturday</v>
      </c>
      <c r="D953" s="10" t="str">
        <f t="shared" si="58"/>
        <v>Same</v>
      </c>
      <c r="E953" s="2">
        <v>22.41</v>
      </c>
      <c r="F953" s="2">
        <v>4</v>
      </c>
      <c r="G953" s="1">
        <f t="shared" si="59"/>
        <v>0.17849174475680499</v>
      </c>
      <c r="H953" s="2">
        <v>1.5</v>
      </c>
      <c r="I953" s="26">
        <v>0.83472222222222225</v>
      </c>
      <c r="J953" s="26">
        <v>0.85416666666666663</v>
      </c>
      <c r="K953" s="27">
        <f>Table3[[#This Row],[Delivery Time]]-Table3[[#This Row],[Order Time]]</f>
        <v>1.9444444444444375E-2</v>
      </c>
      <c r="L953" s="43">
        <v>28</v>
      </c>
      <c r="M953" s="25" t="s">
        <v>11</v>
      </c>
      <c r="N953" s="28"/>
      <c r="O953" s="28" t="s">
        <v>39</v>
      </c>
      <c r="P953" s="25" t="s">
        <v>20</v>
      </c>
    </row>
    <row r="954" spans="1:16" x14ac:dyDescent="0.25">
      <c r="A954" s="23">
        <f t="shared" si="60"/>
        <v>953</v>
      </c>
      <c r="B954" s="24">
        <v>43253</v>
      </c>
      <c r="C954" s="18" t="str">
        <f t="shared" si="57"/>
        <v>Saturday</v>
      </c>
      <c r="D954" s="10" t="str">
        <f t="shared" si="58"/>
        <v>Same</v>
      </c>
      <c r="E954" s="2">
        <v>12.18</v>
      </c>
      <c r="F954" s="2">
        <v>2</v>
      </c>
      <c r="G954" s="1">
        <f t="shared" si="59"/>
        <v>0.16420361247947454</v>
      </c>
      <c r="H954" s="2">
        <v>1.5</v>
      </c>
      <c r="I954" s="26">
        <v>0.85972222222222217</v>
      </c>
      <c r="J954" s="26">
        <v>0.89374999999999993</v>
      </c>
      <c r="K954" s="27">
        <f>Table3[[#This Row],[Delivery Time]]-Table3[[#This Row],[Order Time]]</f>
        <v>3.4027777777777768E-2</v>
      </c>
      <c r="L954" s="43">
        <v>49</v>
      </c>
      <c r="M954" s="25" t="s">
        <v>11</v>
      </c>
      <c r="N954" s="28"/>
      <c r="O954" s="28" t="s">
        <v>41</v>
      </c>
      <c r="P954" s="25" t="s">
        <v>20</v>
      </c>
    </row>
    <row r="955" spans="1:16" x14ac:dyDescent="0.25">
      <c r="A955" s="23">
        <f t="shared" si="60"/>
        <v>954</v>
      </c>
      <c r="B955" s="24">
        <v>43253</v>
      </c>
      <c r="C955" s="18" t="str">
        <f t="shared" si="57"/>
        <v>Saturday</v>
      </c>
      <c r="D955" s="10" t="str">
        <f t="shared" si="58"/>
        <v>Same</v>
      </c>
      <c r="E955" s="2">
        <v>171.96</v>
      </c>
      <c r="F955" s="2">
        <v>20</v>
      </c>
      <c r="G955" s="1">
        <f t="shared" si="59"/>
        <v>0.11630611770179111</v>
      </c>
      <c r="H955" s="2">
        <v>1.5</v>
      </c>
      <c r="I955" s="26">
        <v>0.86597222222222225</v>
      </c>
      <c r="J955" s="26">
        <v>0.90625</v>
      </c>
      <c r="K955" s="27">
        <f>Table3[[#This Row],[Delivery Time]]-Table3[[#This Row],[Order Time]]</f>
        <v>4.0277777777777746E-2</v>
      </c>
      <c r="L955" s="43">
        <v>58.000000000000007</v>
      </c>
      <c r="M955" s="25" t="s">
        <v>0</v>
      </c>
      <c r="N955" s="28"/>
      <c r="O955" s="28" t="s">
        <v>39</v>
      </c>
      <c r="P955" s="25" t="s">
        <v>20</v>
      </c>
    </row>
    <row r="956" spans="1:16" x14ac:dyDescent="0.25">
      <c r="A956" s="23">
        <f t="shared" si="60"/>
        <v>955</v>
      </c>
      <c r="B956" s="24">
        <v>43253</v>
      </c>
      <c r="C956" s="18" t="str">
        <f t="shared" si="57"/>
        <v>Saturday</v>
      </c>
      <c r="D956" s="10" t="str">
        <f t="shared" si="58"/>
        <v>Same</v>
      </c>
      <c r="E956" s="2">
        <v>21.6</v>
      </c>
      <c r="F956" s="2">
        <v>5</v>
      </c>
      <c r="G956" s="1">
        <f t="shared" si="59"/>
        <v>0.23148148148148145</v>
      </c>
      <c r="H956" s="2">
        <v>1.5</v>
      </c>
      <c r="I956" s="26">
        <v>0.875</v>
      </c>
      <c r="J956" s="26">
        <v>0.91527777777777775</v>
      </c>
      <c r="K956" s="27">
        <f>Table3[[#This Row],[Delivery Time]]-Table3[[#This Row],[Order Time]]</f>
        <v>4.0277777777777746E-2</v>
      </c>
      <c r="L956" s="43">
        <v>58.000000000000007</v>
      </c>
      <c r="M956" s="25" t="s">
        <v>11</v>
      </c>
      <c r="N956" s="28"/>
      <c r="O956" s="28" t="s">
        <v>39</v>
      </c>
      <c r="P956" s="25" t="s">
        <v>20</v>
      </c>
    </row>
    <row r="957" spans="1:16" x14ac:dyDescent="0.25">
      <c r="A957" s="23">
        <f t="shared" si="60"/>
        <v>956</v>
      </c>
      <c r="B957" s="24">
        <v>43254</v>
      </c>
      <c r="C957" s="18" t="str">
        <f t="shared" si="57"/>
        <v>Sunday</v>
      </c>
      <c r="D957" s="10" t="str">
        <f t="shared" si="58"/>
        <v>Different</v>
      </c>
      <c r="E957" s="2">
        <v>44.06</v>
      </c>
      <c r="F957" s="2">
        <v>5.94</v>
      </c>
      <c r="G957" s="1">
        <f t="shared" si="59"/>
        <v>0.13481615978211531</v>
      </c>
      <c r="H957" s="2">
        <v>1.5</v>
      </c>
      <c r="I957" s="26">
        <v>0.72430555555555554</v>
      </c>
      <c r="J957" s="26">
        <v>0.74513888888888891</v>
      </c>
      <c r="K957" s="27">
        <f>Table3[[#This Row],[Delivery Time]]-Table3[[#This Row],[Order Time]]</f>
        <v>2.083333333333337E-2</v>
      </c>
      <c r="L957" s="43">
        <v>30</v>
      </c>
      <c r="M957" s="25" t="s">
        <v>0</v>
      </c>
      <c r="N957" s="28"/>
      <c r="O957" s="28" t="s">
        <v>39</v>
      </c>
      <c r="P957" s="25" t="s">
        <v>20</v>
      </c>
    </row>
    <row r="958" spans="1:16" x14ac:dyDescent="0.25">
      <c r="A958" s="23">
        <f t="shared" si="60"/>
        <v>957</v>
      </c>
      <c r="B958" s="24">
        <v>43254</v>
      </c>
      <c r="C958" s="18" t="str">
        <f t="shared" si="57"/>
        <v>Sunday</v>
      </c>
      <c r="D958" s="10" t="str">
        <f t="shared" si="58"/>
        <v>Same</v>
      </c>
      <c r="E958" s="2">
        <v>64.3</v>
      </c>
      <c r="F958" s="2">
        <v>15.7</v>
      </c>
      <c r="G958" s="1">
        <f t="shared" si="59"/>
        <v>0.24416796267496113</v>
      </c>
      <c r="H958" s="2">
        <v>1.5</v>
      </c>
      <c r="I958" s="26">
        <v>0.75138888888888899</v>
      </c>
      <c r="J958" s="26">
        <v>0.76874999999999993</v>
      </c>
      <c r="K958" s="27">
        <f>Table3[[#This Row],[Delivery Time]]-Table3[[#This Row],[Order Time]]</f>
        <v>1.7361111111110938E-2</v>
      </c>
      <c r="L958" s="43">
        <v>25</v>
      </c>
      <c r="M958" s="25" t="s">
        <v>0</v>
      </c>
      <c r="N958" s="28"/>
      <c r="O958" s="28" t="s">
        <v>39</v>
      </c>
      <c r="P958" s="25" t="s">
        <v>20</v>
      </c>
    </row>
    <row r="959" spans="1:16" x14ac:dyDescent="0.25">
      <c r="A959" s="23">
        <f t="shared" si="60"/>
        <v>958</v>
      </c>
      <c r="B959" s="24">
        <v>43254</v>
      </c>
      <c r="C959" s="18" t="str">
        <f t="shared" si="57"/>
        <v>Sunday</v>
      </c>
      <c r="D959" s="10" t="str">
        <f t="shared" si="58"/>
        <v>Same</v>
      </c>
      <c r="E959" s="2">
        <v>37.51</v>
      </c>
      <c r="F959" s="2">
        <v>5</v>
      </c>
      <c r="G959" s="1">
        <f t="shared" si="59"/>
        <v>0.13329778725673155</v>
      </c>
      <c r="H959" s="2">
        <v>5</v>
      </c>
      <c r="I959" s="26">
        <v>0.75416666666666676</v>
      </c>
      <c r="J959" s="26">
        <v>0.78055555555555556</v>
      </c>
      <c r="K959" s="27">
        <f>Table3[[#This Row],[Delivery Time]]-Table3[[#This Row],[Order Time]]</f>
        <v>2.6388888888888795E-2</v>
      </c>
      <c r="L959" s="43">
        <v>38</v>
      </c>
      <c r="M959" s="25" t="s">
        <v>0</v>
      </c>
      <c r="N959" s="28"/>
      <c r="O959" s="28" t="s">
        <v>39</v>
      </c>
      <c r="P959" s="25" t="s">
        <v>20</v>
      </c>
    </row>
    <row r="960" spans="1:16" x14ac:dyDescent="0.25">
      <c r="A960" s="23">
        <f t="shared" si="60"/>
        <v>959</v>
      </c>
      <c r="B960" s="24">
        <v>43254</v>
      </c>
      <c r="C960" s="18" t="str">
        <f t="shared" si="57"/>
        <v>Sunday</v>
      </c>
      <c r="D960" s="10" t="str">
        <f t="shared" si="58"/>
        <v>Same</v>
      </c>
      <c r="E960" s="2">
        <v>23.76</v>
      </c>
      <c r="F960" s="2">
        <v>5</v>
      </c>
      <c r="G960" s="1">
        <f t="shared" si="59"/>
        <v>0.21043771043771042</v>
      </c>
      <c r="H960" s="2">
        <v>1.5</v>
      </c>
      <c r="I960" s="26">
        <v>0.79722222222222217</v>
      </c>
      <c r="J960" s="26">
        <v>0.82847222222222217</v>
      </c>
      <c r="K960" s="27">
        <f>Table3[[#This Row],[Delivery Time]]-Table3[[#This Row],[Order Time]]</f>
        <v>3.125E-2</v>
      </c>
      <c r="L960" s="43">
        <v>45</v>
      </c>
      <c r="M960" s="25" t="s">
        <v>11</v>
      </c>
      <c r="N960" s="28"/>
      <c r="O960" s="28" t="s">
        <v>39</v>
      </c>
      <c r="P960" s="25" t="s">
        <v>20</v>
      </c>
    </row>
    <row r="961" spans="1:16" x14ac:dyDescent="0.25">
      <c r="A961" s="23">
        <f t="shared" si="60"/>
        <v>960</v>
      </c>
      <c r="B961" s="24">
        <v>43254</v>
      </c>
      <c r="C961" s="18" t="str">
        <f t="shared" si="57"/>
        <v>Sunday</v>
      </c>
      <c r="D961" s="10" t="str">
        <f t="shared" si="58"/>
        <v>Same</v>
      </c>
      <c r="E961" s="2">
        <v>32.200000000000003</v>
      </c>
      <c r="F961" s="2">
        <v>6</v>
      </c>
      <c r="G961" s="1">
        <f t="shared" si="59"/>
        <v>0.18633540372670807</v>
      </c>
      <c r="H961" s="2">
        <v>1.5</v>
      </c>
      <c r="I961" s="26">
        <v>0.81319444444444444</v>
      </c>
      <c r="J961" s="26">
        <v>0.84930555555555554</v>
      </c>
      <c r="K961" s="27">
        <f>Table3[[#This Row],[Delivery Time]]-Table3[[#This Row],[Order Time]]</f>
        <v>3.6111111111111094E-2</v>
      </c>
      <c r="L961" s="43">
        <v>52</v>
      </c>
      <c r="M961" s="25" t="s">
        <v>0</v>
      </c>
      <c r="N961" s="28"/>
      <c r="O961" s="28" t="s">
        <v>39</v>
      </c>
      <c r="P961" s="25" t="s">
        <v>20</v>
      </c>
    </row>
    <row r="962" spans="1:16" x14ac:dyDescent="0.25">
      <c r="A962" s="23">
        <f t="shared" si="60"/>
        <v>961</v>
      </c>
      <c r="B962" s="24">
        <v>43254</v>
      </c>
      <c r="C962" s="18" t="str">
        <f t="shared" si="57"/>
        <v>Sunday</v>
      </c>
      <c r="D962" s="10" t="str">
        <f t="shared" si="58"/>
        <v>Same</v>
      </c>
      <c r="E962" s="2">
        <v>46.44</v>
      </c>
      <c r="F962" s="2">
        <v>9</v>
      </c>
      <c r="G962" s="1">
        <f t="shared" si="59"/>
        <v>0.19379844961240311</v>
      </c>
      <c r="H962" s="2">
        <v>1.5</v>
      </c>
      <c r="I962" s="26">
        <v>0.82638888888888884</v>
      </c>
      <c r="J962" s="26">
        <v>0.87222222222222223</v>
      </c>
      <c r="K962" s="27">
        <f>Table3[[#This Row],[Delivery Time]]-Table3[[#This Row],[Order Time]]</f>
        <v>4.5833333333333393E-2</v>
      </c>
      <c r="L962" s="43">
        <v>66</v>
      </c>
      <c r="M962" s="25" t="s">
        <v>12</v>
      </c>
      <c r="N962" s="28"/>
      <c r="O962" s="28" t="s">
        <v>39</v>
      </c>
      <c r="P962" s="25" t="s">
        <v>20</v>
      </c>
    </row>
    <row r="963" spans="1:16" x14ac:dyDescent="0.25">
      <c r="A963" s="23">
        <f t="shared" si="60"/>
        <v>962</v>
      </c>
      <c r="B963" s="24">
        <v>43254</v>
      </c>
      <c r="C963" s="18" t="str">
        <f t="shared" si="57"/>
        <v>Sunday</v>
      </c>
      <c r="D963" s="10" t="str">
        <f t="shared" si="58"/>
        <v>Same</v>
      </c>
      <c r="E963" s="2">
        <v>49.42</v>
      </c>
      <c r="F963" s="2">
        <v>10</v>
      </c>
      <c r="G963" s="1">
        <f t="shared" si="59"/>
        <v>0.20234722784297854</v>
      </c>
      <c r="H963" s="2">
        <v>1.5</v>
      </c>
      <c r="I963" s="26">
        <v>0.82638888888888884</v>
      </c>
      <c r="J963" s="26">
        <v>0.88541666666666663</v>
      </c>
      <c r="K963" s="27">
        <f>Table3[[#This Row],[Delivery Time]]-Table3[[#This Row],[Order Time]]</f>
        <v>5.902777777777779E-2</v>
      </c>
      <c r="L963" s="43">
        <v>85</v>
      </c>
      <c r="M963" s="25" t="s">
        <v>0</v>
      </c>
      <c r="N963" s="28" t="s">
        <v>22</v>
      </c>
      <c r="O963" s="28" t="s">
        <v>39</v>
      </c>
      <c r="P963" s="25" t="s">
        <v>20</v>
      </c>
    </row>
    <row r="964" spans="1:16" x14ac:dyDescent="0.25">
      <c r="A964" s="23">
        <f t="shared" si="60"/>
        <v>963</v>
      </c>
      <c r="B964" s="24">
        <v>43255</v>
      </c>
      <c r="C964" s="18" t="str">
        <f t="shared" si="57"/>
        <v>Monday</v>
      </c>
      <c r="D964" s="10" t="str">
        <f t="shared" si="58"/>
        <v>Different</v>
      </c>
      <c r="E964" s="2">
        <v>20.03</v>
      </c>
      <c r="F964" s="2">
        <v>2</v>
      </c>
      <c r="G964" s="1">
        <f t="shared" si="59"/>
        <v>9.9850224663005485E-2</v>
      </c>
      <c r="H964" s="2">
        <v>1.5</v>
      </c>
      <c r="I964" s="26">
        <v>0.76458333333333339</v>
      </c>
      <c r="J964" s="26">
        <v>0.78472222222222221</v>
      </c>
      <c r="K964" s="27">
        <f>Table3[[#This Row],[Delivery Time]]-Table3[[#This Row],[Order Time]]</f>
        <v>2.0138888888888817E-2</v>
      </c>
      <c r="L964" s="43">
        <v>29.000000000000004</v>
      </c>
      <c r="M964" s="25" t="s">
        <v>11</v>
      </c>
      <c r="N964" s="28"/>
      <c r="O964" s="28" t="s">
        <v>42</v>
      </c>
      <c r="P964" s="25" t="s">
        <v>20</v>
      </c>
    </row>
    <row r="965" spans="1:16" x14ac:dyDescent="0.25">
      <c r="A965" s="23">
        <f t="shared" si="60"/>
        <v>964</v>
      </c>
      <c r="B965" s="24">
        <v>43255</v>
      </c>
      <c r="C965" s="18" t="str">
        <f t="shared" si="57"/>
        <v>Monday</v>
      </c>
      <c r="D965" s="10" t="str">
        <f t="shared" si="58"/>
        <v>Same</v>
      </c>
      <c r="E965" s="2">
        <v>36.26</v>
      </c>
      <c r="F965" s="2">
        <v>5</v>
      </c>
      <c r="G965" s="1">
        <f t="shared" si="59"/>
        <v>0.13789299503585217</v>
      </c>
      <c r="H965" s="2">
        <v>1.5</v>
      </c>
      <c r="I965" s="26">
        <v>0.7631944444444444</v>
      </c>
      <c r="J965" s="26">
        <v>0.79583333333333339</v>
      </c>
      <c r="K965" s="27">
        <f>Table3[[#This Row],[Delivery Time]]-Table3[[#This Row],[Order Time]]</f>
        <v>3.2638888888888995E-2</v>
      </c>
      <c r="L965" s="43">
        <v>47.000000000000007</v>
      </c>
      <c r="M965" s="25" t="s">
        <v>11</v>
      </c>
      <c r="N965" s="28"/>
      <c r="O965" s="28" t="s">
        <v>39</v>
      </c>
      <c r="P965" s="25" t="s">
        <v>20</v>
      </c>
    </row>
    <row r="966" spans="1:16" x14ac:dyDescent="0.25">
      <c r="A966" s="23">
        <f t="shared" si="60"/>
        <v>965</v>
      </c>
      <c r="B966" s="24">
        <v>43255</v>
      </c>
      <c r="C966" s="18" t="str">
        <f t="shared" ref="C966:C1029" si="61">TEXT(B966,"dddd")</f>
        <v>Monday</v>
      </c>
      <c r="D966" s="10" t="str">
        <f t="shared" ref="D966:D1029" si="62">IF(B965=B966, "Same", "Different")</f>
        <v>Same</v>
      </c>
      <c r="E966" s="2">
        <v>28.36</v>
      </c>
      <c r="F966" s="2">
        <v>6.34</v>
      </c>
      <c r="G966" s="1">
        <f t="shared" ref="G966:G1029" si="63">F966/E966</f>
        <v>0.22355430183356839</v>
      </c>
      <c r="H966" s="2">
        <v>1.5</v>
      </c>
      <c r="I966" s="26">
        <v>0.79375000000000007</v>
      </c>
      <c r="J966" s="26">
        <v>0.83333333333333337</v>
      </c>
      <c r="K966" s="27">
        <f>Table3[[#This Row],[Delivery Time]]-Table3[[#This Row],[Order Time]]</f>
        <v>3.9583333333333304E-2</v>
      </c>
      <c r="L966" s="43">
        <v>57</v>
      </c>
      <c r="M966" s="25" t="s">
        <v>0</v>
      </c>
      <c r="N966" s="28"/>
      <c r="O966" s="28" t="s">
        <v>39</v>
      </c>
      <c r="P966" s="25" t="s">
        <v>20</v>
      </c>
    </row>
    <row r="967" spans="1:16" x14ac:dyDescent="0.25">
      <c r="A967" s="23">
        <f t="shared" si="60"/>
        <v>966</v>
      </c>
      <c r="B967" s="24">
        <v>43255</v>
      </c>
      <c r="C967" s="18" t="str">
        <f t="shared" si="61"/>
        <v>Monday</v>
      </c>
      <c r="D967" s="10" t="str">
        <f t="shared" si="62"/>
        <v>Same</v>
      </c>
      <c r="E967" s="2">
        <v>71.45</v>
      </c>
      <c r="F967" s="2">
        <v>13</v>
      </c>
      <c r="G967" s="1">
        <f t="shared" si="63"/>
        <v>0.18194541637508746</v>
      </c>
      <c r="H967" s="2">
        <v>1.5</v>
      </c>
      <c r="I967" s="26">
        <v>0.81319444444444444</v>
      </c>
      <c r="J967" s="26">
        <v>0.84444444444444444</v>
      </c>
      <c r="K967" s="27">
        <f>Table3[[#This Row],[Delivery Time]]-Table3[[#This Row],[Order Time]]</f>
        <v>3.125E-2</v>
      </c>
      <c r="L967" s="43">
        <v>45</v>
      </c>
      <c r="M967" s="25" t="s">
        <v>0</v>
      </c>
      <c r="N967" s="28"/>
      <c r="O967" s="28" t="s">
        <v>39</v>
      </c>
      <c r="P967" s="25" t="s">
        <v>20</v>
      </c>
    </row>
    <row r="968" spans="1:16" x14ac:dyDescent="0.25">
      <c r="A968" s="23">
        <f t="shared" si="60"/>
        <v>967</v>
      </c>
      <c r="B968" s="24">
        <v>43255</v>
      </c>
      <c r="C968" s="18" t="str">
        <f t="shared" si="61"/>
        <v>Monday</v>
      </c>
      <c r="D968" s="10" t="str">
        <f t="shared" si="62"/>
        <v>Same</v>
      </c>
      <c r="E968" s="2">
        <v>37.78</v>
      </c>
      <c r="F968" s="2">
        <v>12.12</v>
      </c>
      <c r="G968" s="1">
        <f t="shared" si="63"/>
        <v>0.32080465854949708</v>
      </c>
      <c r="H968" s="2">
        <v>1.5</v>
      </c>
      <c r="I968" s="26">
        <v>0.81597222222222221</v>
      </c>
      <c r="J968" s="26">
        <v>0.84930555555555554</v>
      </c>
      <c r="K968" s="27">
        <f>Table3[[#This Row],[Delivery Time]]-Table3[[#This Row],[Order Time]]</f>
        <v>3.3333333333333326E-2</v>
      </c>
      <c r="L968" s="43">
        <v>48</v>
      </c>
      <c r="M968" s="25" t="s">
        <v>0</v>
      </c>
      <c r="N968" s="28" t="s">
        <v>22</v>
      </c>
      <c r="O968" s="28" t="s">
        <v>39</v>
      </c>
      <c r="P968" s="25" t="s">
        <v>20</v>
      </c>
    </row>
    <row r="969" spans="1:16" x14ac:dyDescent="0.25">
      <c r="A969" s="23">
        <f t="shared" si="60"/>
        <v>968</v>
      </c>
      <c r="B969" s="24">
        <v>43259</v>
      </c>
      <c r="C969" s="18" t="str">
        <f t="shared" si="61"/>
        <v>Friday</v>
      </c>
      <c r="D969" s="10" t="str">
        <f t="shared" si="62"/>
        <v>Different</v>
      </c>
      <c r="E969" s="2">
        <v>42.7</v>
      </c>
      <c r="F969" s="2">
        <v>4</v>
      </c>
      <c r="G969" s="1">
        <f t="shared" si="63"/>
        <v>9.3676814988290391E-2</v>
      </c>
      <c r="H969" s="2">
        <v>1.5</v>
      </c>
      <c r="I969" s="26">
        <v>0.76458333333333339</v>
      </c>
      <c r="J969" s="26">
        <v>0.78680555555555554</v>
      </c>
      <c r="K969" s="27">
        <f>Table3[[#This Row],[Delivery Time]]-Table3[[#This Row],[Order Time]]</f>
        <v>2.2222222222222143E-2</v>
      </c>
      <c r="L969" s="43">
        <v>32</v>
      </c>
      <c r="M969" s="25" t="s">
        <v>12</v>
      </c>
      <c r="N969" s="28"/>
      <c r="O969" s="28" t="s">
        <v>39</v>
      </c>
      <c r="P969" s="25" t="s">
        <v>20</v>
      </c>
    </row>
    <row r="970" spans="1:16" x14ac:dyDescent="0.25">
      <c r="A970" s="23">
        <f t="shared" si="60"/>
        <v>969</v>
      </c>
      <c r="B970" s="24">
        <v>43259</v>
      </c>
      <c r="C970" s="18" t="str">
        <f t="shared" si="61"/>
        <v>Friday</v>
      </c>
      <c r="D970" s="10" t="str">
        <f t="shared" si="62"/>
        <v>Same</v>
      </c>
      <c r="E970" s="2">
        <v>24.9</v>
      </c>
      <c r="F970" s="2">
        <v>5</v>
      </c>
      <c r="G970" s="1">
        <f t="shared" si="63"/>
        <v>0.20080321285140562</v>
      </c>
      <c r="H970" s="2">
        <v>1.5</v>
      </c>
      <c r="I970" s="26">
        <v>0.76458333333333339</v>
      </c>
      <c r="J970" s="26">
        <v>0.80347222222222225</v>
      </c>
      <c r="K970" s="27">
        <f>Table3[[#This Row],[Delivery Time]]-Table3[[#This Row],[Order Time]]</f>
        <v>3.8888888888888862E-2</v>
      </c>
      <c r="L970" s="43">
        <v>56</v>
      </c>
      <c r="M970" s="25" t="s">
        <v>0</v>
      </c>
      <c r="N970" s="28" t="s">
        <v>22</v>
      </c>
      <c r="O970" s="28" t="s">
        <v>39</v>
      </c>
      <c r="P970" s="25" t="s">
        <v>20</v>
      </c>
    </row>
    <row r="971" spans="1:16" x14ac:dyDescent="0.25">
      <c r="A971" s="23">
        <f t="shared" si="60"/>
        <v>970</v>
      </c>
      <c r="B971" s="24">
        <v>43261</v>
      </c>
      <c r="C971" s="18" t="str">
        <f t="shared" si="61"/>
        <v>Sunday</v>
      </c>
      <c r="D971" s="10" t="str">
        <f t="shared" si="62"/>
        <v>Different</v>
      </c>
      <c r="E971" s="2">
        <v>29.17</v>
      </c>
      <c r="F971" s="2">
        <v>5</v>
      </c>
      <c r="G971" s="1">
        <f t="shared" si="63"/>
        <v>0.17140898183064793</v>
      </c>
      <c r="H971" s="2">
        <v>1.5</v>
      </c>
      <c r="I971" s="26">
        <v>0.70694444444444438</v>
      </c>
      <c r="J971" s="26">
        <v>0.75208333333333333</v>
      </c>
      <c r="K971" s="27">
        <f>Table3[[#This Row],[Delivery Time]]-Table3[[#This Row],[Order Time]]</f>
        <v>4.5138888888888951E-2</v>
      </c>
      <c r="L971" s="43">
        <v>65</v>
      </c>
      <c r="M971" s="25" t="s">
        <v>36</v>
      </c>
      <c r="N971" s="28"/>
      <c r="O971" s="28" t="s">
        <v>39</v>
      </c>
      <c r="P971" s="25" t="s">
        <v>20</v>
      </c>
    </row>
    <row r="972" spans="1:16" x14ac:dyDescent="0.25">
      <c r="A972" s="23">
        <f t="shared" si="60"/>
        <v>971</v>
      </c>
      <c r="B972" s="24">
        <v>43261</v>
      </c>
      <c r="C972" s="18" t="str">
        <f t="shared" si="61"/>
        <v>Sunday</v>
      </c>
      <c r="D972" s="10" t="str">
        <f t="shared" si="62"/>
        <v>Same</v>
      </c>
      <c r="E972" s="2">
        <v>34.590000000000003</v>
      </c>
      <c r="F972" s="2">
        <v>5</v>
      </c>
      <c r="G972" s="1">
        <f t="shared" si="63"/>
        <v>0.14455044810638912</v>
      </c>
      <c r="H972" s="2">
        <v>1.5</v>
      </c>
      <c r="I972" s="26">
        <v>0.72638888888888886</v>
      </c>
      <c r="J972" s="26">
        <v>0.75902777777777775</v>
      </c>
      <c r="K972" s="27">
        <f>Table3[[#This Row],[Delivery Time]]-Table3[[#This Row],[Order Time]]</f>
        <v>3.2638888888888884E-2</v>
      </c>
      <c r="L972" s="43">
        <v>47.000000000000007</v>
      </c>
      <c r="M972" s="25" t="s">
        <v>11</v>
      </c>
      <c r="N972" s="28"/>
      <c r="O972" s="28" t="s">
        <v>39</v>
      </c>
      <c r="P972" s="25" t="s">
        <v>20</v>
      </c>
    </row>
    <row r="973" spans="1:16" x14ac:dyDescent="0.25">
      <c r="A973" s="23">
        <f t="shared" si="60"/>
        <v>972</v>
      </c>
      <c r="B973" s="24">
        <v>43261</v>
      </c>
      <c r="C973" s="18" t="str">
        <f t="shared" si="61"/>
        <v>Sunday</v>
      </c>
      <c r="D973" s="10" t="str">
        <f t="shared" si="62"/>
        <v>Same</v>
      </c>
      <c r="E973" s="2">
        <v>38.43</v>
      </c>
      <c r="F973" s="2">
        <v>3</v>
      </c>
      <c r="G973" s="1">
        <f t="shared" si="63"/>
        <v>7.8064012490242002E-2</v>
      </c>
      <c r="H973" s="2">
        <v>1.5</v>
      </c>
      <c r="I973" s="26">
        <v>0.72986111111111107</v>
      </c>
      <c r="J973" s="26">
        <v>0.76388888888888884</v>
      </c>
      <c r="K973" s="27">
        <f>Table3[[#This Row],[Delivery Time]]-Table3[[#This Row],[Order Time]]</f>
        <v>3.4027777777777768E-2</v>
      </c>
      <c r="L973" s="43">
        <v>49</v>
      </c>
      <c r="M973" s="25" t="s">
        <v>11</v>
      </c>
      <c r="N973" s="28"/>
      <c r="O973" s="28" t="s">
        <v>39</v>
      </c>
      <c r="P973" s="25" t="s">
        <v>20</v>
      </c>
    </row>
    <row r="974" spans="1:16" x14ac:dyDescent="0.25">
      <c r="A974" s="23">
        <f t="shared" si="60"/>
        <v>973</v>
      </c>
      <c r="B974" s="24">
        <v>43261</v>
      </c>
      <c r="C974" s="18" t="str">
        <f t="shared" si="61"/>
        <v>Sunday</v>
      </c>
      <c r="D974" s="10" t="str">
        <f t="shared" si="62"/>
        <v>Same</v>
      </c>
      <c r="E974" s="2">
        <v>31.07</v>
      </c>
      <c r="F974" s="2">
        <v>7</v>
      </c>
      <c r="G974" s="1">
        <f t="shared" si="63"/>
        <v>0.2252977148374638</v>
      </c>
      <c r="H974" s="2">
        <v>1.5</v>
      </c>
      <c r="I974" s="26">
        <v>0.77847222222222223</v>
      </c>
      <c r="J974" s="26">
        <v>0.7993055555555556</v>
      </c>
      <c r="K974" s="27">
        <f>Table3[[#This Row],[Delivery Time]]-Table3[[#This Row],[Order Time]]</f>
        <v>2.083333333333337E-2</v>
      </c>
      <c r="L974" s="43">
        <v>30</v>
      </c>
      <c r="M974" s="25" t="s">
        <v>12</v>
      </c>
      <c r="N974" s="28"/>
      <c r="O974" s="28" t="s">
        <v>39</v>
      </c>
      <c r="P974" s="25" t="s">
        <v>20</v>
      </c>
    </row>
    <row r="975" spans="1:16" x14ac:dyDescent="0.25">
      <c r="A975" s="23">
        <f t="shared" si="60"/>
        <v>974</v>
      </c>
      <c r="B975" s="24">
        <v>43261</v>
      </c>
      <c r="C975" s="18" t="str">
        <f t="shared" si="61"/>
        <v>Sunday</v>
      </c>
      <c r="D975" s="10" t="str">
        <f t="shared" si="62"/>
        <v>Same</v>
      </c>
      <c r="E975" s="2">
        <v>34.1</v>
      </c>
      <c r="F975" s="2">
        <v>5</v>
      </c>
      <c r="G975" s="1">
        <f t="shared" si="63"/>
        <v>0.14662756598240467</v>
      </c>
      <c r="H975" s="2">
        <v>1.5</v>
      </c>
      <c r="I975" s="26">
        <v>0.82847222222222217</v>
      </c>
      <c r="J975" s="26">
        <v>0.85277777777777775</v>
      </c>
      <c r="K975" s="27">
        <f>Table3[[#This Row],[Delivery Time]]-Table3[[#This Row],[Order Time]]</f>
        <v>2.430555555555558E-2</v>
      </c>
      <c r="L975" s="43">
        <v>35</v>
      </c>
      <c r="M975" s="25" t="s">
        <v>0</v>
      </c>
      <c r="N975" s="28"/>
      <c r="O975" s="28" t="s">
        <v>39</v>
      </c>
      <c r="P975" s="25" t="s">
        <v>20</v>
      </c>
    </row>
    <row r="976" spans="1:16" x14ac:dyDescent="0.25">
      <c r="A976" s="23">
        <f t="shared" si="60"/>
        <v>975</v>
      </c>
      <c r="B976" s="24">
        <v>43261</v>
      </c>
      <c r="C976" s="18" t="str">
        <f t="shared" si="61"/>
        <v>Sunday</v>
      </c>
      <c r="D976" s="10" t="str">
        <f t="shared" si="62"/>
        <v>Same</v>
      </c>
      <c r="E976" s="2">
        <v>18.399999999999999</v>
      </c>
      <c r="F976" s="2">
        <v>5</v>
      </c>
      <c r="G976" s="1">
        <f t="shared" si="63"/>
        <v>0.27173913043478265</v>
      </c>
      <c r="H976" s="2">
        <v>1.5</v>
      </c>
      <c r="I976" s="26">
        <v>0.82916666666666661</v>
      </c>
      <c r="J976" s="26">
        <v>0.86111111111111116</v>
      </c>
      <c r="K976" s="27">
        <f>Table3[[#This Row],[Delivery Time]]-Table3[[#This Row],[Order Time]]</f>
        <v>3.1944444444444553E-2</v>
      </c>
      <c r="L976" s="43">
        <v>46.000000000000007</v>
      </c>
      <c r="M976" s="25" t="s">
        <v>0</v>
      </c>
      <c r="N976" s="28"/>
      <c r="O976" s="28" t="s">
        <v>40</v>
      </c>
      <c r="P976" s="25" t="s">
        <v>20</v>
      </c>
    </row>
    <row r="977" spans="1:16" x14ac:dyDescent="0.25">
      <c r="A977" s="23">
        <f t="shared" si="60"/>
        <v>976</v>
      </c>
      <c r="B977" s="24">
        <v>43261</v>
      </c>
      <c r="C977" s="18" t="str">
        <f t="shared" si="61"/>
        <v>Sunday</v>
      </c>
      <c r="D977" s="10" t="str">
        <f t="shared" si="62"/>
        <v>Same</v>
      </c>
      <c r="E977" s="2">
        <v>47.58</v>
      </c>
      <c r="F977" s="2">
        <v>7</v>
      </c>
      <c r="G977" s="1">
        <f t="shared" si="63"/>
        <v>0.14712063892391761</v>
      </c>
      <c r="H977" s="2">
        <v>5</v>
      </c>
      <c r="I977" s="26">
        <v>0.85555555555555562</v>
      </c>
      <c r="J977" s="26">
        <v>0.8847222222222223</v>
      </c>
      <c r="K977" s="27">
        <f>Table3[[#This Row],[Delivery Time]]-Table3[[#This Row],[Order Time]]</f>
        <v>2.9166666666666674E-2</v>
      </c>
      <c r="L977" s="43">
        <v>42</v>
      </c>
      <c r="M977" s="25" t="s">
        <v>0</v>
      </c>
      <c r="N977" s="28"/>
      <c r="O977" s="28" t="s">
        <v>39</v>
      </c>
      <c r="P977" s="25" t="s">
        <v>20</v>
      </c>
    </row>
    <row r="978" spans="1:16" x14ac:dyDescent="0.25">
      <c r="A978" s="23">
        <f t="shared" si="60"/>
        <v>977</v>
      </c>
      <c r="B978" s="24">
        <v>43266</v>
      </c>
      <c r="C978" s="18" t="str">
        <f t="shared" si="61"/>
        <v>Friday</v>
      </c>
      <c r="D978" s="10" t="str">
        <f t="shared" si="62"/>
        <v>Different</v>
      </c>
      <c r="E978" s="2">
        <v>61.59</v>
      </c>
      <c r="F978" s="2">
        <v>7</v>
      </c>
      <c r="G978" s="1">
        <f t="shared" si="63"/>
        <v>0.11365481409319694</v>
      </c>
      <c r="H978" s="2">
        <v>5</v>
      </c>
      <c r="I978" s="26">
        <v>0.71875</v>
      </c>
      <c r="J978" s="26">
        <v>0.71875</v>
      </c>
      <c r="K978" s="27">
        <f>Table3[[#This Row],[Delivery Time]]-Table3[[#This Row],[Order Time]]</f>
        <v>0</v>
      </c>
      <c r="L978" s="43">
        <v>0</v>
      </c>
      <c r="M978" s="25" t="s">
        <v>0</v>
      </c>
      <c r="N978" s="28"/>
      <c r="O978" s="28" t="s">
        <v>39</v>
      </c>
      <c r="P978" s="25" t="s">
        <v>16</v>
      </c>
    </row>
    <row r="979" spans="1:16" x14ac:dyDescent="0.25">
      <c r="A979" s="23">
        <f t="shared" si="60"/>
        <v>978</v>
      </c>
      <c r="B979" s="24">
        <v>43266</v>
      </c>
      <c r="C979" s="18" t="str">
        <f t="shared" si="61"/>
        <v>Friday</v>
      </c>
      <c r="D979" s="10" t="str">
        <f t="shared" si="62"/>
        <v>Same</v>
      </c>
      <c r="E979" s="2">
        <v>32.479999999999997</v>
      </c>
      <c r="F979" s="2">
        <v>4.5199999999999996</v>
      </c>
      <c r="G979" s="1">
        <f t="shared" si="63"/>
        <v>0.13916256157635468</v>
      </c>
      <c r="H979" s="2">
        <v>1.5</v>
      </c>
      <c r="I979" s="26">
        <v>0.69791666666666663</v>
      </c>
      <c r="J979" s="26">
        <v>0.73541666666666661</v>
      </c>
      <c r="K979" s="27">
        <f>Table3[[#This Row],[Delivery Time]]-Table3[[#This Row],[Order Time]]</f>
        <v>3.7499999999999978E-2</v>
      </c>
      <c r="L979" s="43">
        <v>53.999999999999993</v>
      </c>
      <c r="M979" s="25" t="s">
        <v>0</v>
      </c>
      <c r="N979" s="28" t="s">
        <v>25</v>
      </c>
      <c r="O979" s="28" t="s">
        <v>39</v>
      </c>
      <c r="P979" s="25" t="s">
        <v>20</v>
      </c>
    </row>
    <row r="980" spans="1:16" x14ac:dyDescent="0.25">
      <c r="A980" s="23">
        <f t="shared" si="60"/>
        <v>979</v>
      </c>
      <c r="B980" s="24">
        <v>43266</v>
      </c>
      <c r="C980" s="18" t="str">
        <f t="shared" si="61"/>
        <v>Friday</v>
      </c>
      <c r="D980" s="10" t="str">
        <f t="shared" si="62"/>
        <v>Same</v>
      </c>
      <c r="E980" s="2">
        <v>32.96</v>
      </c>
      <c r="F980" s="2">
        <v>3</v>
      </c>
      <c r="G980" s="1">
        <f t="shared" si="63"/>
        <v>9.1019417475728157E-2</v>
      </c>
      <c r="H980" s="2">
        <v>1.5</v>
      </c>
      <c r="I980" s="26">
        <v>0.77083333333333337</v>
      </c>
      <c r="J980" s="26">
        <v>0.77083333333333337</v>
      </c>
      <c r="K980" s="27">
        <f>Table3[[#This Row],[Delivery Time]]-Table3[[#This Row],[Order Time]]</f>
        <v>0</v>
      </c>
      <c r="L980" s="43">
        <v>0</v>
      </c>
      <c r="M980" s="25" t="s">
        <v>11</v>
      </c>
      <c r="N980" s="28"/>
      <c r="O980" s="28" t="s">
        <v>39</v>
      </c>
      <c r="P980" s="25" t="s">
        <v>16</v>
      </c>
    </row>
    <row r="981" spans="1:16" x14ac:dyDescent="0.25">
      <c r="A981" s="23">
        <f t="shared" si="60"/>
        <v>980</v>
      </c>
      <c r="B981" s="24">
        <v>43266</v>
      </c>
      <c r="C981" s="18" t="str">
        <f t="shared" si="61"/>
        <v>Friday</v>
      </c>
      <c r="D981" s="10" t="str">
        <f t="shared" si="62"/>
        <v>Same</v>
      </c>
      <c r="E981" s="2">
        <v>41.84</v>
      </c>
      <c r="F981" s="2">
        <v>6</v>
      </c>
      <c r="G981" s="1">
        <f t="shared" si="63"/>
        <v>0.14340344168260036</v>
      </c>
      <c r="H981" s="2">
        <v>1.5</v>
      </c>
      <c r="I981" s="26">
        <v>0.75763888888888886</v>
      </c>
      <c r="J981" s="26">
        <v>0.77847222222222223</v>
      </c>
      <c r="K981" s="27">
        <f>Table3[[#This Row],[Delivery Time]]-Table3[[#This Row],[Order Time]]</f>
        <v>2.083333333333337E-2</v>
      </c>
      <c r="L981" s="43">
        <v>30</v>
      </c>
      <c r="M981" s="25" t="s">
        <v>11</v>
      </c>
      <c r="N981" s="28"/>
      <c r="O981" s="28" t="s">
        <v>39</v>
      </c>
      <c r="P981" s="25" t="s">
        <v>20</v>
      </c>
    </row>
    <row r="982" spans="1:16" x14ac:dyDescent="0.25">
      <c r="A982" s="23">
        <f t="shared" si="60"/>
        <v>981</v>
      </c>
      <c r="B982" s="24">
        <v>43266</v>
      </c>
      <c r="C982" s="18" t="str">
        <f t="shared" si="61"/>
        <v>Friday</v>
      </c>
      <c r="D982" s="10" t="str">
        <f t="shared" si="62"/>
        <v>Same</v>
      </c>
      <c r="E982" s="2">
        <v>50.5</v>
      </c>
      <c r="F982" s="2">
        <v>6</v>
      </c>
      <c r="G982" s="1">
        <f t="shared" si="63"/>
        <v>0.11881188118811881</v>
      </c>
      <c r="H982" s="2">
        <v>1.5</v>
      </c>
      <c r="I982" s="26">
        <v>0.78472222222222221</v>
      </c>
      <c r="J982" s="26">
        <v>0.81527777777777777</v>
      </c>
      <c r="K982" s="27">
        <f>Table3[[#This Row],[Delivery Time]]-Table3[[#This Row],[Order Time]]</f>
        <v>3.0555555555555558E-2</v>
      </c>
      <c r="L982" s="43">
        <v>44</v>
      </c>
      <c r="M982" s="25" t="s">
        <v>11</v>
      </c>
      <c r="N982" s="28"/>
      <c r="O982" s="28" t="s">
        <v>39</v>
      </c>
      <c r="P982" s="25" t="s">
        <v>20</v>
      </c>
    </row>
    <row r="983" spans="1:16" x14ac:dyDescent="0.25">
      <c r="A983" s="23">
        <f t="shared" si="60"/>
        <v>982</v>
      </c>
      <c r="B983" s="24">
        <v>43266</v>
      </c>
      <c r="C983" s="18" t="str">
        <f t="shared" si="61"/>
        <v>Friday</v>
      </c>
      <c r="D983" s="10" t="str">
        <f t="shared" si="62"/>
        <v>Same</v>
      </c>
      <c r="E983" s="2">
        <v>33.56</v>
      </c>
      <c r="F983" s="2">
        <v>7</v>
      </c>
      <c r="G983" s="1">
        <f t="shared" si="63"/>
        <v>0.20858164481525623</v>
      </c>
      <c r="H983" s="2">
        <v>1.5</v>
      </c>
      <c r="I983" s="26">
        <v>0.79375000000000007</v>
      </c>
      <c r="J983" s="26">
        <v>0.82638888888888884</v>
      </c>
      <c r="K983" s="27">
        <f>Table3[[#This Row],[Delivery Time]]-Table3[[#This Row],[Order Time]]</f>
        <v>3.2638888888888773E-2</v>
      </c>
      <c r="L983" s="43">
        <v>47.000000000000007</v>
      </c>
      <c r="M983" s="25" t="s">
        <v>11</v>
      </c>
      <c r="N983" s="28"/>
      <c r="O983" s="28" t="s">
        <v>39</v>
      </c>
      <c r="P983" s="25" t="s">
        <v>20</v>
      </c>
    </row>
    <row r="984" spans="1:16" x14ac:dyDescent="0.25">
      <c r="A984" s="23">
        <f t="shared" ref="A984:A1047" si="64">ROW(A983)</f>
        <v>983</v>
      </c>
      <c r="B984" s="24">
        <v>43266</v>
      </c>
      <c r="C984" s="18" t="str">
        <f t="shared" si="61"/>
        <v>Friday</v>
      </c>
      <c r="D984" s="10" t="str">
        <f t="shared" si="62"/>
        <v>Same</v>
      </c>
      <c r="E984" s="2">
        <v>22.14</v>
      </c>
      <c r="F984" s="2">
        <v>4</v>
      </c>
      <c r="G984" s="1">
        <f t="shared" si="63"/>
        <v>0.18066847335140018</v>
      </c>
      <c r="H984" s="2">
        <v>1.5</v>
      </c>
      <c r="I984" s="26">
        <v>0.84166666666666667</v>
      </c>
      <c r="J984" s="26">
        <v>0.8618055555555556</v>
      </c>
      <c r="K984" s="27">
        <f>Table3[[#This Row],[Delivery Time]]-Table3[[#This Row],[Order Time]]</f>
        <v>2.0138888888888928E-2</v>
      </c>
      <c r="L984" s="43">
        <v>29.000000000000004</v>
      </c>
      <c r="M984" s="25" t="s">
        <v>0</v>
      </c>
      <c r="N984" s="28"/>
      <c r="O984" s="28" t="s">
        <v>41</v>
      </c>
      <c r="P984" s="25" t="s">
        <v>20</v>
      </c>
    </row>
    <row r="985" spans="1:16" x14ac:dyDescent="0.25">
      <c r="A985" s="23">
        <f t="shared" si="64"/>
        <v>984</v>
      </c>
      <c r="B985" s="24">
        <v>43267</v>
      </c>
      <c r="C985" s="18" t="str">
        <f t="shared" si="61"/>
        <v>Saturday</v>
      </c>
      <c r="D985" s="10" t="str">
        <f t="shared" si="62"/>
        <v>Different</v>
      </c>
      <c r="E985" s="2">
        <v>27.55</v>
      </c>
      <c r="F985" s="2">
        <v>2</v>
      </c>
      <c r="G985" s="1">
        <f t="shared" si="63"/>
        <v>7.2595281306715068E-2</v>
      </c>
      <c r="H985" s="2">
        <v>5</v>
      </c>
      <c r="I985" s="26">
        <v>0.68819444444444444</v>
      </c>
      <c r="J985" s="26">
        <v>0.71805555555555556</v>
      </c>
      <c r="K985" s="27">
        <f>Table3[[#This Row],[Delivery Time]]-Table3[[#This Row],[Order Time]]</f>
        <v>2.9861111111111116E-2</v>
      </c>
      <c r="L985" s="43">
        <v>43</v>
      </c>
      <c r="M985" s="25" t="s">
        <v>0</v>
      </c>
      <c r="N985" s="28"/>
      <c r="O985" s="28" t="s">
        <v>39</v>
      </c>
      <c r="P985" s="25" t="s">
        <v>20</v>
      </c>
    </row>
    <row r="986" spans="1:16" x14ac:dyDescent="0.25">
      <c r="A986" s="23">
        <f t="shared" si="64"/>
        <v>985</v>
      </c>
      <c r="B986" s="24">
        <v>43267</v>
      </c>
      <c r="C986" s="18" t="str">
        <f t="shared" si="61"/>
        <v>Saturday</v>
      </c>
      <c r="D986" s="10" t="str">
        <f t="shared" si="62"/>
        <v>Same</v>
      </c>
      <c r="E986" s="2">
        <v>27.82</v>
      </c>
      <c r="F986" s="2">
        <v>3</v>
      </c>
      <c r="G986" s="1">
        <f t="shared" si="63"/>
        <v>0.10783608914450035</v>
      </c>
      <c r="H986" s="2">
        <v>5</v>
      </c>
      <c r="I986" s="26">
        <v>0.7597222222222223</v>
      </c>
      <c r="J986" s="26">
        <v>0.79027777777777775</v>
      </c>
      <c r="K986" s="27">
        <f>Table3[[#This Row],[Delivery Time]]-Table3[[#This Row],[Order Time]]</f>
        <v>3.0555555555555447E-2</v>
      </c>
      <c r="L986" s="43">
        <v>44</v>
      </c>
      <c r="M986" s="25" t="s">
        <v>0</v>
      </c>
      <c r="N986" s="28"/>
      <c r="O986" s="28" t="s">
        <v>39</v>
      </c>
      <c r="P986" s="25" t="s">
        <v>20</v>
      </c>
    </row>
    <row r="987" spans="1:16" x14ac:dyDescent="0.25">
      <c r="A987" s="23">
        <f t="shared" si="64"/>
        <v>986</v>
      </c>
      <c r="B987" s="24">
        <v>43267</v>
      </c>
      <c r="C987" s="18" t="str">
        <f t="shared" si="61"/>
        <v>Saturday</v>
      </c>
      <c r="D987" s="10" t="str">
        <f t="shared" si="62"/>
        <v>Same</v>
      </c>
      <c r="E987" s="2">
        <v>27.28</v>
      </c>
      <c r="F987" s="2">
        <v>7.72</v>
      </c>
      <c r="G987" s="1">
        <f t="shared" si="63"/>
        <v>0.28299120234604103</v>
      </c>
      <c r="H987" s="2">
        <v>5</v>
      </c>
      <c r="I987" s="26">
        <v>0.77222222222222225</v>
      </c>
      <c r="J987" s="26">
        <v>0.7993055555555556</v>
      </c>
      <c r="K987" s="27">
        <f>Table3[[#This Row],[Delivery Time]]-Table3[[#This Row],[Order Time]]</f>
        <v>2.7083333333333348E-2</v>
      </c>
      <c r="L987" s="43">
        <v>39</v>
      </c>
      <c r="M987" s="25" t="s">
        <v>0</v>
      </c>
      <c r="N987" s="28"/>
      <c r="O987" s="28" t="s">
        <v>39</v>
      </c>
      <c r="P987" s="25" t="s">
        <v>20</v>
      </c>
    </row>
    <row r="988" spans="1:16" x14ac:dyDescent="0.25">
      <c r="A988" s="23">
        <f t="shared" si="64"/>
        <v>987</v>
      </c>
      <c r="B988" s="24">
        <v>43267</v>
      </c>
      <c r="C988" s="18" t="str">
        <f t="shared" si="61"/>
        <v>Saturday</v>
      </c>
      <c r="D988" s="10" t="str">
        <f t="shared" si="62"/>
        <v>Same</v>
      </c>
      <c r="E988" s="2">
        <v>51.64</v>
      </c>
      <c r="F988" s="2">
        <v>7</v>
      </c>
      <c r="G988" s="1">
        <f t="shared" si="63"/>
        <v>0.13555383423702555</v>
      </c>
      <c r="H988" s="2">
        <v>1.5</v>
      </c>
      <c r="I988" s="26">
        <v>0.7715277777777777</v>
      </c>
      <c r="J988" s="26">
        <v>0.81805555555555554</v>
      </c>
      <c r="K988" s="27">
        <f>Table3[[#This Row],[Delivery Time]]-Table3[[#This Row],[Order Time]]</f>
        <v>4.6527777777777835E-2</v>
      </c>
      <c r="L988" s="43">
        <v>67</v>
      </c>
      <c r="M988" s="25" t="s">
        <v>0</v>
      </c>
      <c r="N988" s="28"/>
      <c r="O988" s="28" t="s">
        <v>41</v>
      </c>
      <c r="P988" s="25" t="s">
        <v>20</v>
      </c>
    </row>
    <row r="989" spans="1:16" x14ac:dyDescent="0.25">
      <c r="A989" s="23">
        <f t="shared" si="64"/>
        <v>988</v>
      </c>
      <c r="B989" s="24">
        <v>43268</v>
      </c>
      <c r="C989" s="18" t="str">
        <f t="shared" si="61"/>
        <v>Sunday</v>
      </c>
      <c r="D989" s="10" t="str">
        <f t="shared" si="62"/>
        <v>Different</v>
      </c>
      <c r="E989" s="2">
        <v>106.41</v>
      </c>
      <c r="F989" s="2">
        <v>20</v>
      </c>
      <c r="G989" s="1">
        <f t="shared" si="63"/>
        <v>0.18795226012592803</v>
      </c>
      <c r="H989" s="2">
        <v>1.5</v>
      </c>
      <c r="I989" s="26">
        <v>0.71666666666666667</v>
      </c>
      <c r="J989" s="26">
        <v>0.75069444444444444</v>
      </c>
      <c r="K989" s="27">
        <f>Table3[[#This Row],[Delivery Time]]-Table3[[#This Row],[Order Time]]</f>
        <v>3.4027777777777768E-2</v>
      </c>
      <c r="L989" s="43">
        <v>49</v>
      </c>
      <c r="M989" s="25" t="s">
        <v>12</v>
      </c>
      <c r="N989" s="28"/>
      <c r="O989" s="28" t="s">
        <v>39</v>
      </c>
      <c r="P989" s="25" t="s">
        <v>20</v>
      </c>
    </row>
    <row r="990" spans="1:16" x14ac:dyDescent="0.25">
      <c r="A990" s="23">
        <f t="shared" si="64"/>
        <v>989</v>
      </c>
      <c r="B990" s="24">
        <v>43268</v>
      </c>
      <c r="C990" s="18" t="str">
        <f t="shared" si="61"/>
        <v>Sunday</v>
      </c>
      <c r="D990" s="10" t="str">
        <f t="shared" si="62"/>
        <v>Same</v>
      </c>
      <c r="E990" s="2">
        <v>52.93</v>
      </c>
      <c r="F990" s="2">
        <v>10</v>
      </c>
      <c r="G990" s="1">
        <f t="shared" si="63"/>
        <v>0.1889287738522577</v>
      </c>
      <c r="H990" s="2">
        <v>5</v>
      </c>
      <c r="I990" s="26">
        <v>0.71458333333333324</v>
      </c>
      <c r="J990" s="26">
        <v>0.75902777777777775</v>
      </c>
      <c r="K990" s="27">
        <f>Table3[[#This Row],[Delivery Time]]-Table3[[#This Row],[Order Time]]</f>
        <v>4.4444444444444509E-2</v>
      </c>
      <c r="L990" s="43">
        <v>64</v>
      </c>
      <c r="M990" s="25" t="s">
        <v>12</v>
      </c>
      <c r="N990" s="28"/>
      <c r="O990" s="28" t="s">
        <v>39</v>
      </c>
      <c r="P990" s="25" t="s">
        <v>20</v>
      </c>
    </row>
    <row r="991" spans="1:16" x14ac:dyDescent="0.25">
      <c r="A991" s="23">
        <f t="shared" si="64"/>
        <v>990</v>
      </c>
      <c r="B991" s="24">
        <v>43268</v>
      </c>
      <c r="C991" s="18" t="str">
        <f t="shared" si="61"/>
        <v>Sunday</v>
      </c>
      <c r="D991" s="10" t="str">
        <f t="shared" si="62"/>
        <v>Same</v>
      </c>
      <c r="E991" s="2">
        <v>35.07</v>
      </c>
      <c r="F991" s="2">
        <v>3</v>
      </c>
      <c r="G991" s="1">
        <f t="shared" si="63"/>
        <v>8.5543199315654406E-2</v>
      </c>
      <c r="H991" s="2">
        <v>1.5</v>
      </c>
      <c r="I991" s="26">
        <v>0.77361111111111114</v>
      </c>
      <c r="J991" s="26">
        <v>0.79652777777777783</v>
      </c>
      <c r="K991" s="27">
        <f>Table3[[#This Row],[Delivery Time]]-Table3[[#This Row],[Order Time]]</f>
        <v>2.2916666666666696E-2</v>
      </c>
      <c r="L991" s="43">
        <v>33</v>
      </c>
      <c r="M991" s="25" t="s">
        <v>11</v>
      </c>
      <c r="N991" s="28"/>
      <c r="O991" s="28" t="s">
        <v>39</v>
      </c>
      <c r="P991" s="25" t="s">
        <v>20</v>
      </c>
    </row>
    <row r="992" spans="1:16" x14ac:dyDescent="0.25">
      <c r="A992" s="23">
        <f t="shared" si="64"/>
        <v>991</v>
      </c>
      <c r="B992" s="24">
        <v>43268</v>
      </c>
      <c r="C992" s="18" t="str">
        <f t="shared" si="61"/>
        <v>Sunday</v>
      </c>
      <c r="D992" s="10" t="str">
        <f t="shared" si="62"/>
        <v>Same</v>
      </c>
      <c r="E992" s="2">
        <v>29.99</v>
      </c>
      <c r="F992" s="2">
        <v>8.01</v>
      </c>
      <c r="G992" s="1">
        <f t="shared" si="63"/>
        <v>0.26708902967655884</v>
      </c>
      <c r="H992" s="2">
        <v>1.5</v>
      </c>
      <c r="I992" s="26">
        <v>0.82291666666666663</v>
      </c>
      <c r="J992" s="26">
        <v>0.82291666666666663</v>
      </c>
      <c r="K992" s="27">
        <f>Table3[[#This Row],[Delivery Time]]-Table3[[#This Row],[Order Time]]</f>
        <v>0</v>
      </c>
      <c r="L992" s="43">
        <v>0</v>
      </c>
      <c r="M992" s="25" t="s">
        <v>0</v>
      </c>
      <c r="N992" s="28" t="s">
        <v>25</v>
      </c>
      <c r="O992" s="28" t="s">
        <v>39</v>
      </c>
      <c r="P992" s="25" t="s">
        <v>16</v>
      </c>
    </row>
    <row r="993" spans="1:16" x14ac:dyDescent="0.25">
      <c r="A993" s="23">
        <f t="shared" si="64"/>
        <v>992</v>
      </c>
      <c r="B993" s="24">
        <v>43268</v>
      </c>
      <c r="C993" s="18" t="str">
        <f t="shared" si="61"/>
        <v>Sunday</v>
      </c>
      <c r="D993" s="10" t="str">
        <f t="shared" si="62"/>
        <v>Same</v>
      </c>
      <c r="E993" s="2">
        <v>38.92</v>
      </c>
      <c r="F993" s="2">
        <v>3.08</v>
      </c>
      <c r="G993" s="1">
        <f t="shared" si="63"/>
        <v>7.9136690647482008E-2</v>
      </c>
      <c r="H993" s="2">
        <v>1.5</v>
      </c>
      <c r="I993" s="26">
        <v>0.80347222222222225</v>
      </c>
      <c r="J993" s="26">
        <v>0.82777777777777783</v>
      </c>
      <c r="K993" s="27">
        <f>Table3[[#This Row],[Delivery Time]]-Table3[[#This Row],[Order Time]]</f>
        <v>2.430555555555558E-2</v>
      </c>
      <c r="L993" s="43">
        <v>35</v>
      </c>
      <c r="M993" s="25" t="s">
        <v>0</v>
      </c>
      <c r="N993" s="28"/>
      <c r="O993" s="28" t="s">
        <v>39</v>
      </c>
      <c r="P993" s="25" t="s">
        <v>20</v>
      </c>
    </row>
    <row r="994" spans="1:16" x14ac:dyDescent="0.25">
      <c r="A994" s="23">
        <f t="shared" si="64"/>
        <v>993</v>
      </c>
      <c r="B994" s="24">
        <v>43268</v>
      </c>
      <c r="C994" s="18" t="str">
        <f t="shared" si="61"/>
        <v>Sunday</v>
      </c>
      <c r="D994" s="10" t="str">
        <f t="shared" si="62"/>
        <v>Same</v>
      </c>
      <c r="E994" s="2">
        <v>16.18</v>
      </c>
      <c r="F994" s="2">
        <v>3</v>
      </c>
      <c r="G994" s="1">
        <f t="shared" si="63"/>
        <v>0.18541409147095181</v>
      </c>
      <c r="H994" s="2">
        <v>1.5</v>
      </c>
      <c r="I994" s="26">
        <v>0.80972222222222223</v>
      </c>
      <c r="J994" s="26">
        <v>0.83333333333333337</v>
      </c>
      <c r="K994" s="27">
        <f>Table3[[#This Row],[Delivery Time]]-Table3[[#This Row],[Order Time]]</f>
        <v>2.3611111111111138E-2</v>
      </c>
      <c r="L994" s="43">
        <v>34</v>
      </c>
      <c r="M994" s="25" t="s">
        <v>0</v>
      </c>
      <c r="N994" s="28"/>
      <c r="O994" s="28" t="s">
        <v>39</v>
      </c>
      <c r="P994" s="25" t="s">
        <v>20</v>
      </c>
    </row>
    <row r="995" spans="1:16" x14ac:dyDescent="0.25">
      <c r="A995" s="23">
        <f t="shared" si="64"/>
        <v>994</v>
      </c>
      <c r="B995" s="24">
        <v>43273</v>
      </c>
      <c r="C995" s="18" t="str">
        <f t="shared" si="61"/>
        <v>Friday</v>
      </c>
      <c r="D995" s="10" t="str">
        <f t="shared" si="62"/>
        <v>Different</v>
      </c>
      <c r="E995" s="2">
        <v>45.41</v>
      </c>
      <c r="F995" s="2">
        <v>5</v>
      </c>
      <c r="G995" s="1">
        <f t="shared" si="63"/>
        <v>0.11010790574763268</v>
      </c>
      <c r="H995" s="2">
        <v>5</v>
      </c>
      <c r="I995" s="26">
        <v>0.70208333333333339</v>
      </c>
      <c r="J995" s="26">
        <v>0.73125000000000007</v>
      </c>
      <c r="K995" s="27">
        <f>Table3[[#This Row],[Delivery Time]]-Table3[[#This Row],[Order Time]]</f>
        <v>2.9166666666666674E-2</v>
      </c>
      <c r="L995" s="43">
        <v>42</v>
      </c>
      <c r="M995" s="25" t="s">
        <v>0</v>
      </c>
      <c r="N995" s="28"/>
      <c r="O995" s="28" t="s">
        <v>39</v>
      </c>
      <c r="P995" s="25" t="s">
        <v>20</v>
      </c>
    </row>
    <row r="996" spans="1:16" x14ac:dyDescent="0.25">
      <c r="A996" s="23">
        <f t="shared" si="64"/>
        <v>995</v>
      </c>
      <c r="B996" s="24">
        <v>43273</v>
      </c>
      <c r="C996" s="18" t="str">
        <f t="shared" si="61"/>
        <v>Friday</v>
      </c>
      <c r="D996" s="10" t="str">
        <f t="shared" si="62"/>
        <v>Same</v>
      </c>
      <c r="E996" s="2">
        <v>51.31</v>
      </c>
      <c r="F996" s="2">
        <v>5</v>
      </c>
      <c r="G996" s="1">
        <f t="shared" si="63"/>
        <v>9.7446891444162922E-2</v>
      </c>
      <c r="H996" s="2">
        <v>5</v>
      </c>
      <c r="I996" s="26">
        <v>0.77083333333333337</v>
      </c>
      <c r="J996" s="26">
        <v>0.77083333333333337</v>
      </c>
      <c r="K996" s="27">
        <f>Table3[[#This Row],[Delivery Time]]-Table3[[#This Row],[Order Time]]</f>
        <v>0</v>
      </c>
      <c r="L996" s="43">
        <v>0</v>
      </c>
      <c r="M996" s="25" t="s">
        <v>1</v>
      </c>
      <c r="N996" s="28"/>
      <c r="O996" s="28" t="s">
        <v>39</v>
      </c>
      <c r="P996" s="25" t="s">
        <v>16</v>
      </c>
    </row>
    <row r="997" spans="1:16" x14ac:dyDescent="0.25">
      <c r="A997" s="23">
        <f t="shared" si="64"/>
        <v>996</v>
      </c>
      <c r="B997" s="24">
        <v>43273</v>
      </c>
      <c r="C997" s="18" t="str">
        <f t="shared" si="61"/>
        <v>Friday</v>
      </c>
      <c r="D997" s="10" t="str">
        <f t="shared" si="62"/>
        <v>Same</v>
      </c>
      <c r="E997" s="2">
        <v>44.6</v>
      </c>
      <c r="F997" s="2">
        <v>5</v>
      </c>
      <c r="G997" s="1">
        <f t="shared" si="63"/>
        <v>0.11210762331838564</v>
      </c>
      <c r="H997" s="2">
        <v>5</v>
      </c>
      <c r="I997" s="26">
        <v>0.77847222222222223</v>
      </c>
      <c r="J997" s="26">
        <v>0.80625000000000002</v>
      </c>
      <c r="K997" s="27">
        <f>Table3[[#This Row],[Delivery Time]]-Table3[[#This Row],[Order Time]]</f>
        <v>2.777777777777779E-2</v>
      </c>
      <c r="L997" s="43">
        <v>40</v>
      </c>
      <c r="M997" s="25" t="s">
        <v>0</v>
      </c>
      <c r="N997" s="28"/>
      <c r="O997" s="28" t="s">
        <v>39</v>
      </c>
      <c r="P997" s="25" t="s">
        <v>20</v>
      </c>
    </row>
    <row r="998" spans="1:16" x14ac:dyDescent="0.25">
      <c r="A998" s="23">
        <f t="shared" si="64"/>
        <v>997</v>
      </c>
      <c r="B998" s="24">
        <v>43275</v>
      </c>
      <c r="C998" s="18" t="str">
        <f t="shared" si="61"/>
        <v>Sunday</v>
      </c>
      <c r="D998" s="10" t="str">
        <f t="shared" si="62"/>
        <v>Different</v>
      </c>
      <c r="E998" s="2">
        <v>22.49</v>
      </c>
      <c r="F998" s="2">
        <v>3</v>
      </c>
      <c r="G998" s="1">
        <f t="shared" si="63"/>
        <v>0.13339261894175189</v>
      </c>
      <c r="H998" s="2">
        <v>1.5</v>
      </c>
      <c r="I998" s="26">
        <v>0.71944444444444444</v>
      </c>
      <c r="J998" s="26">
        <v>0.76180555555555562</v>
      </c>
      <c r="K998" s="27">
        <f>Table3[[#This Row],[Delivery Time]]-Table3[[#This Row],[Order Time]]</f>
        <v>4.2361111111111183E-2</v>
      </c>
      <c r="L998" s="43">
        <v>61</v>
      </c>
      <c r="M998" s="25" t="s">
        <v>0</v>
      </c>
      <c r="N998" s="28"/>
      <c r="O998" s="28" t="s">
        <v>42</v>
      </c>
      <c r="P998" s="25" t="s">
        <v>20</v>
      </c>
    </row>
    <row r="999" spans="1:16" x14ac:dyDescent="0.25">
      <c r="A999" s="23">
        <f t="shared" si="64"/>
        <v>998</v>
      </c>
      <c r="B999" s="24">
        <v>43275</v>
      </c>
      <c r="C999" s="18" t="str">
        <f t="shared" si="61"/>
        <v>Sunday</v>
      </c>
      <c r="D999" s="10" t="str">
        <f t="shared" si="62"/>
        <v>Same</v>
      </c>
      <c r="E999" s="2">
        <v>87.74</v>
      </c>
      <c r="F999" s="2">
        <v>15.26</v>
      </c>
      <c r="G999" s="1">
        <f t="shared" si="63"/>
        <v>0.17392295418281287</v>
      </c>
      <c r="H999" s="2">
        <v>1.5</v>
      </c>
      <c r="I999" s="26">
        <v>0.7284722222222223</v>
      </c>
      <c r="J999" s="26">
        <v>0.77361111111111114</v>
      </c>
      <c r="K999" s="27">
        <f>Table3[[#This Row],[Delivery Time]]-Table3[[#This Row],[Order Time]]</f>
        <v>4.513888888888884E-2</v>
      </c>
      <c r="L999" s="43">
        <v>65</v>
      </c>
      <c r="M999" s="25" t="s">
        <v>0</v>
      </c>
      <c r="N999" s="28"/>
      <c r="O999" s="28" t="s">
        <v>39</v>
      </c>
      <c r="P999" s="25" t="s">
        <v>20</v>
      </c>
    </row>
    <row r="1000" spans="1:16" x14ac:dyDescent="0.25">
      <c r="A1000" s="23">
        <f t="shared" si="64"/>
        <v>999</v>
      </c>
      <c r="B1000" s="24">
        <v>43275</v>
      </c>
      <c r="C1000" s="18" t="str">
        <f t="shared" si="61"/>
        <v>Sunday</v>
      </c>
      <c r="D1000" s="10" t="str">
        <f t="shared" si="62"/>
        <v>Same</v>
      </c>
      <c r="E1000" s="2">
        <v>46.55</v>
      </c>
      <c r="F1000" s="2">
        <v>9</v>
      </c>
      <c r="G1000" s="1">
        <f t="shared" si="63"/>
        <v>0.1933404940923738</v>
      </c>
      <c r="H1000" s="2">
        <v>1.5</v>
      </c>
      <c r="I1000" s="26">
        <v>0.73263888888888884</v>
      </c>
      <c r="J1000" s="26">
        <v>0.78125</v>
      </c>
      <c r="K1000" s="27">
        <f>Table3[[#This Row],[Delivery Time]]-Table3[[#This Row],[Order Time]]</f>
        <v>4.861111111111116E-2</v>
      </c>
      <c r="L1000" s="43">
        <v>70</v>
      </c>
      <c r="M1000" s="25" t="s">
        <v>0</v>
      </c>
      <c r="N1000" s="28"/>
      <c r="O1000" s="28" t="s">
        <v>39</v>
      </c>
      <c r="P1000" s="25" t="s">
        <v>20</v>
      </c>
    </row>
    <row r="1001" spans="1:16" x14ac:dyDescent="0.25">
      <c r="A1001" s="23">
        <f t="shared" si="64"/>
        <v>1000</v>
      </c>
      <c r="B1001" s="24">
        <v>43275</v>
      </c>
      <c r="C1001" s="18" t="str">
        <f t="shared" si="61"/>
        <v>Sunday</v>
      </c>
      <c r="D1001" s="10" t="str">
        <f t="shared" si="62"/>
        <v>Same</v>
      </c>
      <c r="E1001" s="2">
        <v>77.56</v>
      </c>
      <c r="F1001" s="2">
        <v>5</v>
      </c>
      <c r="G1001" s="1">
        <f t="shared" si="63"/>
        <v>6.4466219700876737E-2</v>
      </c>
      <c r="H1001" s="2">
        <v>5</v>
      </c>
      <c r="I1001" s="26">
        <v>0.78888888888888886</v>
      </c>
      <c r="J1001" s="26">
        <v>0.81388888888888899</v>
      </c>
      <c r="K1001" s="27">
        <f>Table3[[#This Row],[Delivery Time]]-Table3[[#This Row],[Order Time]]</f>
        <v>2.5000000000000133E-2</v>
      </c>
      <c r="L1001" s="43">
        <v>36</v>
      </c>
      <c r="M1001" s="25" t="s">
        <v>0</v>
      </c>
      <c r="N1001" s="28"/>
      <c r="O1001" s="28" t="s">
        <v>39</v>
      </c>
      <c r="P1001" s="25" t="s">
        <v>20</v>
      </c>
    </row>
    <row r="1002" spans="1:16" x14ac:dyDescent="0.25">
      <c r="A1002" s="23">
        <f t="shared" si="64"/>
        <v>1001</v>
      </c>
      <c r="B1002" s="24">
        <v>43275</v>
      </c>
      <c r="C1002" s="18" t="str">
        <f t="shared" si="61"/>
        <v>Sunday</v>
      </c>
      <c r="D1002" s="10" t="str">
        <f t="shared" si="62"/>
        <v>Same</v>
      </c>
      <c r="E1002" s="2">
        <v>23.54</v>
      </c>
      <c r="F1002" s="2">
        <v>4</v>
      </c>
      <c r="G1002" s="1">
        <f t="shared" si="63"/>
        <v>0.16992353440951571</v>
      </c>
      <c r="H1002" s="2">
        <v>5</v>
      </c>
      <c r="I1002" s="26">
        <v>0.7895833333333333</v>
      </c>
      <c r="J1002" s="26">
        <v>0.82430555555555562</v>
      </c>
      <c r="K1002" s="27">
        <f>Table3[[#This Row],[Delivery Time]]-Table3[[#This Row],[Order Time]]</f>
        <v>3.4722222222222321E-2</v>
      </c>
      <c r="L1002" s="43">
        <v>50</v>
      </c>
      <c r="M1002" s="25" t="s">
        <v>0</v>
      </c>
      <c r="N1002" s="28"/>
      <c r="O1002" s="28" t="s">
        <v>39</v>
      </c>
      <c r="P1002" s="25" t="s">
        <v>20</v>
      </c>
    </row>
    <row r="1003" spans="1:16" x14ac:dyDescent="0.25">
      <c r="A1003" s="23">
        <f t="shared" si="64"/>
        <v>1002</v>
      </c>
      <c r="B1003" s="24">
        <v>43275</v>
      </c>
      <c r="C1003" s="18" t="str">
        <f t="shared" si="61"/>
        <v>Sunday</v>
      </c>
      <c r="D1003" s="10" t="str">
        <f t="shared" si="62"/>
        <v>Same</v>
      </c>
      <c r="E1003" s="2">
        <v>38.1</v>
      </c>
      <c r="F1003" s="2">
        <v>10</v>
      </c>
      <c r="G1003" s="1">
        <f t="shared" si="63"/>
        <v>0.26246719160104987</v>
      </c>
      <c r="H1003" s="2">
        <v>1.5</v>
      </c>
      <c r="I1003" s="26">
        <v>0.79027777777777775</v>
      </c>
      <c r="J1003" s="26">
        <v>0.83263888888888893</v>
      </c>
      <c r="K1003" s="27">
        <f>Table3[[#This Row],[Delivery Time]]-Table3[[#This Row],[Order Time]]</f>
        <v>4.2361111111111183E-2</v>
      </c>
      <c r="L1003" s="43">
        <v>61</v>
      </c>
      <c r="M1003" s="25" t="s">
        <v>0</v>
      </c>
      <c r="N1003" s="28" t="s">
        <v>22</v>
      </c>
      <c r="O1003" s="28" t="s">
        <v>39</v>
      </c>
      <c r="P1003" s="25" t="s">
        <v>20</v>
      </c>
    </row>
    <row r="1004" spans="1:16" x14ac:dyDescent="0.25">
      <c r="A1004" s="23">
        <f t="shared" si="64"/>
        <v>1003</v>
      </c>
      <c r="B1004" s="24">
        <v>43275</v>
      </c>
      <c r="C1004" s="18" t="str">
        <f t="shared" si="61"/>
        <v>Sunday</v>
      </c>
      <c r="D1004" s="10" t="str">
        <f t="shared" si="62"/>
        <v>Same</v>
      </c>
      <c r="E1004" s="2">
        <v>47.52</v>
      </c>
      <c r="F1004" s="2">
        <v>5</v>
      </c>
      <c r="G1004" s="1">
        <f t="shared" si="63"/>
        <v>0.10521885521885521</v>
      </c>
      <c r="H1004" s="2">
        <v>1.5</v>
      </c>
      <c r="I1004" s="26">
        <v>0.83124999999999993</v>
      </c>
      <c r="J1004" s="26">
        <v>0.85625000000000007</v>
      </c>
      <c r="K1004" s="27">
        <f>Table3[[#This Row],[Delivery Time]]-Table3[[#This Row],[Order Time]]</f>
        <v>2.5000000000000133E-2</v>
      </c>
      <c r="L1004" s="43">
        <v>36</v>
      </c>
      <c r="M1004" s="25" t="s">
        <v>0</v>
      </c>
      <c r="N1004" s="28"/>
      <c r="O1004" s="28" t="s">
        <v>39</v>
      </c>
      <c r="P1004" s="25" t="s">
        <v>20</v>
      </c>
    </row>
    <row r="1005" spans="1:16" x14ac:dyDescent="0.25">
      <c r="A1005" s="23">
        <f t="shared" si="64"/>
        <v>1004</v>
      </c>
      <c r="B1005" s="24">
        <v>43275</v>
      </c>
      <c r="C1005" s="18" t="str">
        <f t="shared" si="61"/>
        <v>Sunday</v>
      </c>
      <c r="D1005" s="10" t="str">
        <f t="shared" si="62"/>
        <v>Same</v>
      </c>
      <c r="E1005" s="2">
        <v>39.19</v>
      </c>
      <c r="F1005" s="2">
        <v>4</v>
      </c>
      <c r="G1005" s="1">
        <f t="shared" si="63"/>
        <v>0.10206685378923196</v>
      </c>
      <c r="H1005" s="2">
        <v>1.5</v>
      </c>
      <c r="I1005" s="26">
        <v>0.8354166666666667</v>
      </c>
      <c r="J1005" s="26">
        <v>0.86319444444444438</v>
      </c>
      <c r="K1005" s="27">
        <f>Table3[[#This Row],[Delivery Time]]-Table3[[#This Row],[Order Time]]</f>
        <v>2.7777777777777679E-2</v>
      </c>
      <c r="L1005" s="43">
        <v>40</v>
      </c>
      <c r="M1005" s="25" t="s">
        <v>0</v>
      </c>
      <c r="N1005" s="28"/>
      <c r="O1005" s="28" t="s">
        <v>39</v>
      </c>
      <c r="P1005" s="25" t="s">
        <v>20</v>
      </c>
    </row>
    <row r="1006" spans="1:16" x14ac:dyDescent="0.25">
      <c r="A1006" s="23">
        <f t="shared" si="64"/>
        <v>1005</v>
      </c>
      <c r="B1006" s="24">
        <v>43276</v>
      </c>
      <c r="C1006" s="18" t="str">
        <f t="shared" si="61"/>
        <v>Monday</v>
      </c>
      <c r="D1006" s="10" t="str">
        <f t="shared" si="62"/>
        <v>Different</v>
      </c>
      <c r="E1006" s="2">
        <v>32.69</v>
      </c>
      <c r="F1006" s="2">
        <v>3.31</v>
      </c>
      <c r="G1006" s="1">
        <f t="shared" si="63"/>
        <v>0.10125420617925972</v>
      </c>
      <c r="H1006" s="2">
        <v>1.5</v>
      </c>
      <c r="I1006" s="26">
        <v>0.77430555555555547</v>
      </c>
      <c r="J1006" s="26">
        <v>0.7993055555555556</v>
      </c>
      <c r="K1006" s="27">
        <f>Table3[[#This Row],[Delivery Time]]-Table3[[#This Row],[Order Time]]</f>
        <v>2.5000000000000133E-2</v>
      </c>
      <c r="L1006" s="43">
        <v>36</v>
      </c>
      <c r="M1006" s="25" t="s">
        <v>0</v>
      </c>
      <c r="N1006" s="28"/>
      <c r="O1006" s="28" t="s">
        <v>39</v>
      </c>
      <c r="P1006" s="25" t="s">
        <v>20</v>
      </c>
    </row>
    <row r="1007" spans="1:16" x14ac:dyDescent="0.25">
      <c r="A1007" s="23">
        <f t="shared" si="64"/>
        <v>1006</v>
      </c>
      <c r="B1007" s="24">
        <v>43276</v>
      </c>
      <c r="C1007" s="18" t="str">
        <f t="shared" si="61"/>
        <v>Monday</v>
      </c>
      <c r="D1007" s="10" t="str">
        <f t="shared" si="62"/>
        <v>Same</v>
      </c>
      <c r="E1007" s="2">
        <v>29.77</v>
      </c>
      <c r="F1007" s="2">
        <v>5.23</v>
      </c>
      <c r="G1007" s="1">
        <f t="shared" si="63"/>
        <v>0.17568021498152503</v>
      </c>
      <c r="H1007" s="2">
        <v>1.5</v>
      </c>
      <c r="I1007" s="26">
        <v>0.78472222222222221</v>
      </c>
      <c r="J1007" s="26">
        <v>0.80347222222222225</v>
      </c>
      <c r="K1007" s="27">
        <f>Table3[[#This Row],[Delivery Time]]-Table3[[#This Row],[Order Time]]</f>
        <v>1.8750000000000044E-2</v>
      </c>
      <c r="L1007" s="43">
        <v>26.999999999999996</v>
      </c>
      <c r="M1007" s="25" t="s">
        <v>0</v>
      </c>
      <c r="N1007" s="28"/>
      <c r="O1007" s="28" t="s">
        <v>39</v>
      </c>
      <c r="P1007" s="25" t="s">
        <v>20</v>
      </c>
    </row>
    <row r="1008" spans="1:16" x14ac:dyDescent="0.25">
      <c r="A1008" s="23">
        <f t="shared" si="64"/>
        <v>1007</v>
      </c>
      <c r="B1008" s="24">
        <v>43276</v>
      </c>
      <c r="C1008" s="18" t="str">
        <f t="shared" si="61"/>
        <v>Monday</v>
      </c>
      <c r="D1008" s="10" t="str">
        <f t="shared" si="62"/>
        <v>Same</v>
      </c>
      <c r="E1008" s="2">
        <v>68.09</v>
      </c>
      <c r="F1008" s="2">
        <v>15</v>
      </c>
      <c r="G1008" s="1">
        <f t="shared" si="63"/>
        <v>0.22029666617711852</v>
      </c>
      <c r="H1008" s="2">
        <v>1.5</v>
      </c>
      <c r="I1008" s="26">
        <v>0.82430555555555562</v>
      </c>
      <c r="J1008" s="26">
        <v>0.85</v>
      </c>
      <c r="K1008" s="27">
        <f>Table3[[#This Row],[Delivery Time]]-Table3[[#This Row],[Order Time]]</f>
        <v>2.5694444444444353E-2</v>
      </c>
      <c r="L1008" s="43">
        <v>37</v>
      </c>
      <c r="M1008" s="25" t="s">
        <v>0</v>
      </c>
      <c r="N1008" s="28" t="s">
        <v>22</v>
      </c>
      <c r="O1008" s="28" t="s">
        <v>39</v>
      </c>
      <c r="P1008" s="25" t="s">
        <v>20</v>
      </c>
    </row>
    <row r="1009" spans="1:16" x14ac:dyDescent="0.25">
      <c r="A1009" s="23">
        <f t="shared" si="64"/>
        <v>1008</v>
      </c>
      <c r="B1009" s="24">
        <v>43276</v>
      </c>
      <c r="C1009" s="18" t="str">
        <f t="shared" si="61"/>
        <v>Monday</v>
      </c>
      <c r="D1009" s="10" t="str">
        <f t="shared" si="62"/>
        <v>Same</v>
      </c>
      <c r="E1009" s="2">
        <v>70.69</v>
      </c>
      <c r="F1009" s="2">
        <v>19.309999999999999</v>
      </c>
      <c r="G1009" s="1">
        <f t="shared" si="63"/>
        <v>0.27316452114867734</v>
      </c>
      <c r="H1009" s="2">
        <v>1.5</v>
      </c>
      <c r="I1009" s="26">
        <v>0.82500000000000007</v>
      </c>
      <c r="J1009" s="26">
        <v>0.85555555555555562</v>
      </c>
      <c r="K1009" s="27">
        <f>Table3[[#This Row],[Delivery Time]]-Table3[[#This Row],[Order Time]]</f>
        <v>3.0555555555555558E-2</v>
      </c>
      <c r="L1009" s="43">
        <v>44</v>
      </c>
      <c r="M1009" s="25" t="s">
        <v>0</v>
      </c>
      <c r="N1009" s="28" t="s">
        <v>22</v>
      </c>
      <c r="O1009" s="28" t="s">
        <v>39</v>
      </c>
      <c r="P1009" s="25" t="s">
        <v>20</v>
      </c>
    </row>
    <row r="1010" spans="1:16" x14ac:dyDescent="0.25">
      <c r="A1010" s="23">
        <f t="shared" si="64"/>
        <v>1009</v>
      </c>
      <c r="B1010" s="24">
        <v>43276</v>
      </c>
      <c r="C1010" s="18" t="str">
        <f t="shared" si="61"/>
        <v>Monday</v>
      </c>
      <c r="D1010" s="10" t="str">
        <f t="shared" si="62"/>
        <v>Same</v>
      </c>
      <c r="E1010" s="2">
        <v>33.83</v>
      </c>
      <c r="F1010" s="2">
        <v>26.17</v>
      </c>
      <c r="G1010" s="1">
        <f t="shared" si="63"/>
        <v>0.7735737511084837</v>
      </c>
      <c r="H1010" s="2">
        <v>1.5</v>
      </c>
      <c r="I1010" s="26">
        <v>0.84305555555555556</v>
      </c>
      <c r="J1010" s="26">
        <v>0.87361111111111101</v>
      </c>
      <c r="K1010" s="27">
        <f>Table3[[#This Row],[Delivery Time]]-Table3[[#This Row],[Order Time]]</f>
        <v>3.0555555555555447E-2</v>
      </c>
      <c r="L1010" s="43">
        <v>44</v>
      </c>
      <c r="M1010" s="25" t="s">
        <v>0</v>
      </c>
      <c r="N1010" s="28"/>
      <c r="O1010" s="28" t="s">
        <v>39</v>
      </c>
      <c r="P1010" s="25" t="s">
        <v>20</v>
      </c>
    </row>
    <row r="1011" spans="1:16" x14ac:dyDescent="0.25">
      <c r="A1011" s="23">
        <f t="shared" si="64"/>
        <v>1010</v>
      </c>
      <c r="B1011" s="24">
        <v>43276</v>
      </c>
      <c r="C1011" s="18" t="str">
        <f t="shared" si="61"/>
        <v>Monday</v>
      </c>
      <c r="D1011" s="10" t="str">
        <f t="shared" si="62"/>
        <v>Same</v>
      </c>
      <c r="E1011" s="2">
        <v>20.239999999999998</v>
      </c>
      <c r="F1011" s="2">
        <v>4.76</v>
      </c>
      <c r="G1011" s="1">
        <f t="shared" si="63"/>
        <v>0.23517786561264822</v>
      </c>
      <c r="H1011" s="2">
        <v>1.5</v>
      </c>
      <c r="I1011" s="26">
        <v>0.8534722222222223</v>
      </c>
      <c r="J1011" s="26">
        <v>0.88194444444444453</v>
      </c>
      <c r="K1011" s="27">
        <f>Table3[[#This Row],[Delivery Time]]-Table3[[#This Row],[Order Time]]</f>
        <v>2.8472222222222232E-2</v>
      </c>
      <c r="L1011" s="43">
        <v>41</v>
      </c>
      <c r="M1011" s="25" t="s">
        <v>0</v>
      </c>
      <c r="N1011" s="28"/>
      <c r="O1011" s="28" t="s">
        <v>39</v>
      </c>
      <c r="P1011" s="25" t="s">
        <v>20</v>
      </c>
    </row>
    <row r="1012" spans="1:16" x14ac:dyDescent="0.25">
      <c r="A1012" s="23">
        <f t="shared" si="64"/>
        <v>1011</v>
      </c>
      <c r="B1012" s="24">
        <v>43276</v>
      </c>
      <c r="C1012" s="18" t="str">
        <f t="shared" si="61"/>
        <v>Monday</v>
      </c>
      <c r="D1012" s="10" t="str">
        <f t="shared" si="62"/>
        <v>Same</v>
      </c>
      <c r="E1012" s="2">
        <v>16.18</v>
      </c>
      <c r="F1012" s="2">
        <v>4</v>
      </c>
      <c r="G1012" s="1">
        <f t="shared" si="63"/>
        <v>0.24721878862793573</v>
      </c>
      <c r="H1012" s="2">
        <v>1.5</v>
      </c>
      <c r="I1012" s="26">
        <v>0.88541666666666663</v>
      </c>
      <c r="J1012" s="26">
        <v>0.90902777777777777</v>
      </c>
      <c r="K1012" s="27">
        <f>Table3[[#This Row],[Delivery Time]]-Table3[[#This Row],[Order Time]]</f>
        <v>2.3611111111111138E-2</v>
      </c>
      <c r="L1012" s="43">
        <v>34</v>
      </c>
      <c r="M1012" s="25" t="s">
        <v>0</v>
      </c>
      <c r="N1012" s="28"/>
      <c r="O1012" s="28" t="s">
        <v>39</v>
      </c>
      <c r="P1012" s="25" t="s">
        <v>20</v>
      </c>
    </row>
    <row r="1013" spans="1:16" x14ac:dyDescent="0.25">
      <c r="A1013" s="23">
        <f t="shared" si="64"/>
        <v>1012</v>
      </c>
      <c r="B1013" s="24">
        <v>43276</v>
      </c>
      <c r="C1013" s="18" t="str">
        <f t="shared" si="61"/>
        <v>Monday</v>
      </c>
      <c r="D1013" s="10" t="str">
        <f t="shared" si="62"/>
        <v>Same</v>
      </c>
      <c r="E1013" s="2">
        <v>28.09</v>
      </c>
      <c r="F1013" s="2">
        <v>6</v>
      </c>
      <c r="G1013" s="1">
        <f t="shared" si="63"/>
        <v>0.21359914560341758</v>
      </c>
      <c r="H1013" s="2">
        <v>5</v>
      </c>
      <c r="I1013" s="26">
        <v>0.89166666666666661</v>
      </c>
      <c r="J1013" s="26">
        <v>0.92222222222222217</v>
      </c>
      <c r="K1013" s="27">
        <f>Table3[[#This Row],[Delivery Time]]-Table3[[#This Row],[Order Time]]</f>
        <v>3.0555555555555558E-2</v>
      </c>
      <c r="L1013" s="43">
        <v>44</v>
      </c>
      <c r="M1013" s="25" t="s">
        <v>11</v>
      </c>
      <c r="N1013" s="28"/>
      <c r="O1013" s="28" t="s">
        <v>39</v>
      </c>
      <c r="P1013" s="25" t="s">
        <v>20</v>
      </c>
    </row>
    <row r="1014" spans="1:16" x14ac:dyDescent="0.25">
      <c r="A1014" s="23">
        <f t="shared" si="64"/>
        <v>1013</v>
      </c>
      <c r="B1014" s="24">
        <v>43280</v>
      </c>
      <c r="C1014" s="18" t="str">
        <f t="shared" si="61"/>
        <v>Friday</v>
      </c>
      <c r="D1014" s="10" t="str">
        <f t="shared" si="62"/>
        <v>Different</v>
      </c>
      <c r="E1014" s="2">
        <v>51.09</v>
      </c>
      <c r="F1014" s="2">
        <v>8</v>
      </c>
      <c r="G1014" s="1">
        <f t="shared" si="63"/>
        <v>0.15658641612840085</v>
      </c>
      <c r="H1014" s="2">
        <v>1.5</v>
      </c>
      <c r="I1014" s="26">
        <v>0.73888888888888893</v>
      </c>
      <c r="J1014" s="26">
        <v>0.77013888888888893</v>
      </c>
      <c r="K1014" s="27">
        <f>Table3[[#This Row],[Delivery Time]]-Table3[[#This Row],[Order Time]]</f>
        <v>3.125E-2</v>
      </c>
      <c r="L1014" s="43">
        <v>45</v>
      </c>
      <c r="M1014" s="25" t="s">
        <v>0</v>
      </c>
      <c r="N1014" s="28"/>
      <c r="O1014" s="28" t="s">
        <v>41</v>
      </c>
      <c r="P1014" s="25" t="s">
        <v>20</v>
      </c>
    </row>
    <row r="1015" spans="1:16" x14ac:dyDescent="0.25">
      <c r="A1015" s="23">
        <f t="shared" si="64"/>
        <v>1014</v>
      </c>
      <c r="B1015" s="24">
        <v>43280</v>
      </c>
      <c r="C1015" s="18" t="str">
        <f t="shared" si="61"/>
        <v>Friday</v>
      </c>
      <c r="D1015" s="10" t="str">
        <f t="shared" si="62"/>
        <v>Same</v>
      </c>
      <c r="E1015" s="2">
        <v>36.479999999999997</v>
      </c>
      <c r="F1015" s="2">
        <v>8</v>
      </c>
      <c r="G1015" s="1">
        <f t="shared" si="63"/>
        <v>0.2192982456140351</v>
      </c>
      <c r="H1015" s="2">
        <v>5</v>
      </c>
      <c r="I1015" s="26">
        <v>0.73888888888888893</v>
      </c>
      <c r="J1015" s="26">
        <v>0.78125</v>
      </c>
      <c r="K1015" s="27">
        <f>Table3[[#This Row],[Delivery Time]]-Table3[[#This Row],[Order Time]]</f>
        <v>4.2361111111111072E-2</v>
      </c>
      <c r="L1015" s="43">
        <v>61</v>
      </c>
      <c r="M1015" s="25" t="s">
        <v>0</v>
      </c>
      <c r="N1015" s="28" t="s">
        <v>23</v>
      </c>
      <c r="O1015" s="28" t="s">
        <v>39</v>
      </c>
      <c r="P1015" s="25" t="s">
        <v>20</v>
      </c>
    </row>
    <row r="1016" spans="1:16" x14ac:dyDescent="0.25">
      <c r="A1016" s="23">
        <f t="shared" si="64"/>
        <v>1015</v>
      </c>
      <c r="B1016" s="24">
        <v>43280</v>
      </c>
      <c r="C1016" s="18" t="str">
        <f t="shared" si="61"/>
        <v>Friday</v>
      </c>
      <c r="D1016" s="10" t="str">
        <f t="shared" si="62"/>
        <v>Same</v>
      </c>
      <c r="E1016" s="2">
        <v>29.66</v>
      </c>
      <c r="F1016" s="2">
        <v>5</v>
      </c>
      <c r="G1016" s="1">
        <f t="shared" si="63"/>
        <v>0.16857720836142953</v>
      </c>
      <c r="H1016" s="2">
        <v>5</v>
      </c>
      <c r="I1016" s="26">
        <v>0.74236111111111114</v>
      </c>
      <c r="J1016" s="26">
        <v>0.78819444444444453</v>
      </c>
      <c r="K1016" s="27">
        <f>Table3[[#This Row],[Delivery Time]]-Table3[[#This Row],[Order Time]]</f>
        <v>4.5833333333333393E-2</v>
      </c>
      <c r="L1016" s="43">
        <v>66</v>
      </c>
      <c r="M1016" s="25" t="s">
        <v>0</v>
      </c>
      <c r="N1016" s="28"/>
      <c r="O1016" s="28" t="s">
        <v>39</v>
      </c>
      <c r="P1016" s="25" t="s">
        <v>20</v>
      </c>
    </row>
    <row r="1017" spans="1:16" x14ac:dyDescent="0.25">
      <c r="A1017" s="23">
        <f t="shared" si="64"/>
        <v>1016</v>
      </c>
      <c r="B1017" s="24">
        <v>43280</v>
      </c>
      <c r="C1017" s="18" t="str">
        <f t="shared" si="61"/>
        <v>Friday</v>
      </c>
      <c r="D1017" s="10" t="str">
        <f t="shared" si="62"/>
        <v>Same</v>
      </c>
      <c r="E1017" s="2">
        <v>46.71</v>
      </c>
      <c r="F1017" s="2">
        <v>5</v>
      </c>
      <c r="G1017" s="1">
        <f t="shared" si="63"/>
        <v>0.10704345964461572</v>
      </c>
      <c r="H1017" s="2">
        <v>5</v>
      </c>
      <c r="I1017" s="26">
        <v>0.78472222222222221</v>
      </c>
      <c r="J1017" s="26">
        <v>0.78472222222222221</v>
      </c>
      <c r="K1017" s="27">
        <f>Table3[[#This Row],[Delivery Time]]-Table3[[#This Row],[Order Time]]</f>
        <v>0</v>
      </c>
      <c r="L1017" s="43">
        <v>0</v>
      </c>
      <c r="M1017" s="25" t="s">
        <v>12</v>
      </c>
      <c r="N1017" s="28"/>
      <c r="O1017" s="28" t="s">
        <v>39</v>
      </c>
      <c r="P1017" s="25" t="s">
        <v>20</v>
      </c>
    </row>
    <row r="1018" spans="1:16" x14ac:dyDescent="0.25">
      <c r="A1018" s="23">
        <f t="shared" si="64"/>
        <v>1017</v>
      </c>
      <c r="B1018" s="24">
        <v>43280</v>
      </c>
      <c r="C1018" s="18" t="str">
        <f t="shared" si="61"/>
        <v>Friday</v>
      </c>
      <c r="D1018" s="10" t="str">
        <f t="shared" si="62"/>
        <v>Same</v>
      </c>
      <c r="E1018" s="2">
        <v>55.21</v>
      </c>
      <c r="F1018" s="2">
        <v>19</v>
      </c>
      <c r="G1018" s="1">
        <f t="shared" si="63"/>
        <v>0.34414055424741896</v>
      </c>
      <c r="H1018" s="2">
        <v>1.5</v>
      </c>
      <c r="I1018" s="26">
        <v>0.7909722222222223</v>
      </c>
      <c r="J1018" s="26">
        <v>0.82638888888888884</v>
      </c>
      <c r="K1018" s="27">
        <f>Table3[[#This Row],[Delivery Time]]-Table3[[#This Row],[Order Time]]</f>
        <v>3.5416666666666541E-2</v>
      </c>
      <c r="L1018" s="43">
        <v>51</v>
      </c>
      <c r="M1018" s="25" t="s">
        <v>0</v>
      </c>
      <c r="N1018" s="28"/>
      <c r="O1018" s="28" t="s">
        <v>41</v>
      </c>
      <c r="P1018" s="25" t="s">
        <v>20</v>
      </c>
    </row>
    <row r="1019" spans="1:16" x14ac:dyDescent="0.25">
      <c r="A1019" s="23">
        <f t="shared" si="64"/>
        <v>1018</v>
      </c>
      <c r="B1019" s="24">
        <v>43280</v>
      </c>
      <c r="C1019" s="18" t="str">
        <f t="shared" si="61"/>
        <v>Friday</v>
      </c>
      <c r="D1019" s="10" t="str">
        <f t="shared" si="62"/>
        <v>Same</v>
      </c>
      <c r="E1019" s="2">
        <v>66.739999999999995</v>
      </c>
      <c r="F1019" s="2">
        <v>12</v>
      </c>
      <c r="G1019" s="1">
        <f t="shared" si="63"/>
        <v>0.17980221756068326</v>
      </c>
      <c r="H1019" s="2">
        <v>1.5</v>
      </c>
      <c r="I1019" s="26">
        <v>0.80069444444444438</v>
      </c>
      <c r="J1019" s="26">
        <v>0.83819444444444446</v>
      </c>
      <c r="K1019" s="27">
        <f>Table3[[#This Row],[Delivery Time]]-Table3[[#This Row],[Order Time]]</f>
        <v>3.7500000000000089E-2</v>
      </c>
      <c r="L1019" s="43">
        <v>53.999999999999993</v>
      </c>
      <c r="M1019" s="25" t="s">
        <v>0</v>
      </c>
      <c r="N1019" s="28"/>
      <c r="O1019" s="28" t="s">
        <v>39</v>
      </c>
      <c r="P1019" s="25" t="s">
        <v>20</v>
      </c>
    </row>
    <row r="1020" spans="1:16" x14ac:dyDescent="0.25">
      <c r="A1020" s="23">
        <f t="shared" si="64"/>
        <v>1019</v>
      </c>
      <c r="B1020" s="24">
        <v>43281</v>
      </c>
      <c r="C1020" s="18" t="str">
        <f t="shared" si="61"/>
        <v>Saturday</v>
      </c>
      <c r="D1020" s="10" t="str">
        <f t="shared" si="62"/>
        <v>Different</v>
      </c>
      <c r="E1020" s="2">
        <v>34.32</v>
      </c>
      <c r="F1020" s="2">
        <v>8</v>
      </c>
      <c r="G1020" s="1">
        <f t="shared" si="63"/>
        <v>0.23310023310023309</v>
      </c>
      <c r="H1020" s="2">
        <v>1.5</v>
      </c>
      <c r="I1020" s="26">
        <v>0.71597222222222223</v>
      </c>
      <c r="J1020" s="26">
        <v>0.73958333333333337</v>
      </c>
      <c r="K1020" s="27">
        <f>Table3[[#This Row],[Delivery Time]]-Table3[[#This Row],[Order Time]]</f>
        <v>2.3611111111111138E-2</v>
      </c>
      <c r="L1020" s="43">
        <v>34</v>
      </c>
      <c r="M1020" s="25" t="s">
        <v>11</v>
      </c>
      <c r="N1020" s="28"/>
      <c r="O1020" s="28" t="s">
        <v>39</v>
      </c>
      <c r="P1020" s="25" t="s">
        <v>20</v>
      </c>
    </row>
    <row r="1021" spans="1:16" x14ac:dyDescent="0.25">
      <c r="A1021" s="23">
        <f t="shared" si="64"/>
        <v>1020</v>
      </c>
      <c r="B1021" s="24">
        <v>43281</v>
      </c>
      <c r="C1021" s="18" t="str">
        <f t="shared" si="61"/>
        <v>Saturday</v>
      </c>
      <c r="D1021" s="10" t="str">
        <f t="shared" si="62"/>
        <v>Same</v>
      </c>
      <c r="E1021" s="2">
        <v>52.12</v>
      </c>
      <c r="F1021" s="2">
        <v>3</v>
      </c>
      <c r="G1021" s="1">
        <f t="shared" si="63"/>
        <v>5.7559478127398311E-2</v>
      </c>
      <c r="H1021" s="2">
        <v>1.5</v>
      </c>
      <c r="I1021" s="26">
        <v>0.78333333333333333</v>
      </c>
      <c r="J1021" s="26">
        <v>0.80625000000000002</v>
      </c>
      <c r="K1021" s="27">
        <f>Table3[[#This Row],[Delivery Time]]-Table3[[#This Row],[Order Time]]</f>
        <v>2.2916666666666696E-2</v>
      </c>
      <c r="L1021" s="43">
        <v>33</v>
      </c>
      <c r="M1021" s="25" t="s">
        <v>11</v>
      </c>
      <c r="N1021" s="28"/>
      <c r="O1021" s="28" t="s">
        <v>39</v>
      </c>
      <c r="P1021" s="25" t="s">
        <v>20</v>
      </c>
    </row>
    <row r="1022" spans="1:16" x14ac:dyDescent="0.25">
      <c r="A1022" s="23">
        <f t="shared" si="64"/>
        <v>1021</v>
      </c>
      <c r="B1022" s="24">
        <v>43281</v>
      </c>
      <c r="C1022" s="18" t="str">
        <f t="shared" si="61"/>
        <v>Saturday</v>
      </c>
      <c r="D1022" s="10" t="str">
        <f t="shared" si="62"/>
        <v>Same</v>
      </c>
      <c r="E1022" s="2">
        <v>18.399999999999999</v>
      </c>
      <c r="F1022" s="2">
        <v>5</v>
      </c>
      <c r="G1022" s="1">
        <f t="shared" si="63"/>
        <v>0.27173913043478265</v>
      </c>
      <c r="H1022" s="2">
        <v>1.5</v>
      </c>
      <c r="I1022" s="26">
        <v>0.78611111111111109</v>
      </c>
      <c r="J1022" s="26">
        <v>0.82361111111111107</v>
      </c>
      <c r="K1022" s="27">
        <f>Table3[[#This Row],[Delivery Time]]-Table3[[#This Row],[Order Time]]</f>
        <v>3.7499999999999978E-2</v>
      </c>
      <c r="L1022" s="43">
        <v>53.999999999999993</v>
      </c>
      <c r="M1022" s="25" t="s">
        <v>11</v>
      </c>
      <c r="N1022" s="28"/>
      <c r="O1022" s="28" t="s">
        <v>41</v>
      </c>
      <c r="P1022" s="25" t="s">
        <v>20</v>
      </c>
    </row>
    <row r="1023" spans="1:16" x14ac:dyDescent="0.25">
      <c r="A1023" s="23">
        <f t="shared" si="64"/>
        <v>1022</v>
      </c>
      <c r="B1023" s="24">
        <v>43282</v>
      </c>
      <c r="C1023" s="18" t="str">
        <f t="shared" si="61"/>
        <v>Sunday</v>
      </c>
      <c r="D1023" s="10" t="str">
        <f t="shared" si="62"/>
        <v>Different</v>
      </c>
      <c r="E1023" s="2">
        <v>116.21</v>
      </c>
      <c r="F1023" s="2">
        <v>18</v>
      </c>
      <c r="G1023" s="1">
        <f t="shared" si="63"/>
        <v>0.15489200585147578</v>
      </c>
      <c r="H1023" s="2">
        <v>1.5</v>
      </c>
      <c r="I1023" s="26">
        <v>0.75</v>
      </c>
      <c r="J1023" s="26">
        <v>0.77430555555555547</v>
      </c>
      <c r="K1023" s="27">
        <f>Table3[[#This Row],[Delivery Time]]-Table3[[#This Row],[Order Time]]</f>
        <v>2.4305555555555469E-2</v>
      </c>
      <c r="L1023" s="43">
        <v>35</v>
      </c>
      <c r="M1023" s="25" t="s">
        <v>0</v>
      </c>
      <c r="N1023" s="28"/>
      <c r="O1023" s="28" t="s">
        <v>39</v>
      </c>
      <c r="P1023" s="25" t="s">
        <v>20</v>
      </c>
    </row>
    <row r="1024" spans="1:16" x14ac:dyDescent="0.25">
      <c r="A1024" s="23">
        <f t="shared" si="64"/>
        <v>1023</v>
      </c>
      <c r="B1024" s="24">
        <v>43282</v>
      </c>
      <c r="C1024" s="18" t="str">
        <f t="shared" si="61"/>
        <v>Sunday</v>
      </c>
      <c r="D1024" s="10" t="str">
        <f t="shared" si="62"/>
        <v>Same</v>
      </c>
      <c r="E1024" s="2">
        <v>65.87</v>
      </c>
      <c r="F1024" s="2">
        <v>15</v>
      </c>
      <c r="G1024" s="1">
        <f t="shared" si="63"/>
        <v>0.22772126916654015</v>
      </c>
      <c r="H1024" s="2">
        <v>1.5</v>
      </c>
      <c r="I1024" s="26">
        <v>0.79513888888888884</v>
      </c>
      <c r="J1024" s="26">
        <v>0.81388888888888899</v>
      </c>
      <c r="K1024" s="27">
        <f>Table3[[#This Row],[Delivery Time]]-Table3[[#This Row],[Order Time]]</f>
        <v>1.8750000000000155E-2</v>
      </c>
      <c r="L1024" s="43">
        <v>26.999999999999996</v>
      </c>
      <c r="M1024" s="25" t="s">
        <v>0</v>
      </c>
      <c r="N1024" s="28"/>
      <c r="O1024" s="28" t="s">
        <v>39</v>
      </c>
      <c r="P1024" s="25" t="s">
        <v>20</v>
      </c>
    </row>
    <row r="1025" spans="1:16" x14ac:dyDescent="0.25">
      <c r="A1025" s="23">
        <f t="shared" si="64"/>
        <v>1024</v>
      </c>
      <c r="B1025" s="24">
        <v>43282</v>
      </c>
      <c r="C1025" s="18" t="str">
        <f t="shared" si="61"/>
        <v>Sunday</v>
      </c>
      <c r="D1025" s="10" t="str">
        <f t="shared" si="62"/>
        <v>Same</v>
      </c>
      <c r="E1025" s="2">
        <v>21.65</v>
      </c>
      <c r="F1025" s="2">
        <v>4</v>
      </c>
      <c r="G1025" s="1">
        <f t="shared" si="63"/>
        <v>0.18475750577367206</v>
      </c>
      <c r="H1025" s="2">
        <v>1.5</v>
      </c>
      <c r="I1025" s="26">
        <v>0.82361111111111107</v>
      </c>
      <c r="J1025" s="26">
        <v>0.84861111111111109</v>
      </c>
      <c r="K1025" s="27">
        <f>Table3[[#This Row],[Delivery Time]]-Table3[[#This Row],[Order Time]]</f>
        <v>2.5000000000000022E-2</v>
      </c>
      <c r="L1025" s="43">
        <v>36</v>
      </c>
      <c r="M1025" s="25" t="s">
        <v>0</v>
      </c>
      <c r="N1025" s="28"/>
      <c r="O1025" s="28" t="s">
        <v>39</v>
      </c>
      <c r="P1025" s="25" t="s">
        <v>20</v>
      </c>
    </row>
    <row r="1026" spans="1:16" x14ac:dyDescent="0.25">
      <c r="A1026" s="23">
        <f t="shared" si="64"/>
        <v>1025</v>
      </c>
      <c r="B1026" s="24">
        <v>43282</v>
      </c>
      <c r="C1026" s="18" t="str">
        <f t="shared" si="61"/>
        <v>Sunday</v>
      </c>
      <c r="D1026" s="10" t="str">
        <f t="shared" si="62"/>
        <v>Same</v>
      </c>
      <c r="E1026" s="2">
        <v>39.51</v>
      </c>
      <c r="F1026" s="2">
        <v>6</v>
      </c>
      <c r="G1026" s="1">
        <f t="shared" si="63"/>
        <v>0.15186028853454822</v>
      </c>
      <c r="H1026" s="2">
        <v>1.5</v>
      </c>
      <c r="I1026" s="26">
        <v>0.8569444444444444</v>
      </c>
      <c r="J1026" s="26">
        <v>0.87986111111111109</v>
      </c>
      <c r="K1026" s="27">
        <f>Table3[[#This Row],[Delivery Time]]-Table3[[#This Row],[Order Time]]</f>
        <v>2.2916666666666696E-2</v>
      </c>
      <c r="L1026" s="43">
        <v>33</v>
      </c>
      <c r="M1026" s="25" t="s">
        <v>0</v>
      </c>
      <c r="N1026" s="28"/>
      <c r="O1026" s="28" t="s">
        <v>41</v>
      </c>
      <c r="P1026" s="25" t="s">
        <v>20</v>
      </c>
    </row>
    <row r="1027" spans="1:16" x14ac:dyDescent="0.25">
      <c r="A1027" s="23">
        <f t="shared" si="64"/>
        <v>1026</v>
      </c>
      <c r="B1027" s="24">
        <v>43287</v>
      </c>
      <c r="C1027" s="18" t="str">
        <f t="shared" si="61"/>
        <v>Friday</v>
      </c>
      <c r="D1027" s="10" t="str">
        <f t="shared" si="62"/>
        <v>Different</v>
      </c>
      <c r="E1027" s="2">
        <v>42.06</v>
      </c>
      <c r="F1027" s="2">
        <v>5</v>
      </c>
      <c r="G1027" s="1">
        <f t="shared" si="63"/>
        <v>0.11887779362815025</v>
      </c>
      <c r="H1027" s="2">
        <v>1.5</v>
      </c>
      <c r="I1027" s="26">
        <v>0.70486111111111116</v>
      </c>
      <c r="J1027" s="26">
        <v>0.7270833333333333</v>
      </c>
      <c r="K1027" s="27">
        <f>Table3[[#This Row],[Delivery Time]]-Table3[[#This Row],[Order Time]]</f>
        <v>2.2222222222222143E-2</v>
      </c>
      <c r="L1027" s="43">
        <v>32</v>
      </c>
      <c r="M1027" s="25" t="s">
        <v>0</v>
      </c>
      <c r="N1027" s="28"/>
      <c r="O1027" s="28" t="s">
        <v>39</v>
      </c>
      <c r="P1027" s="25" t="s">
        <v>20</v>
      </c>
    </row>
    <row r="1028" spans="1:16" x14ac:dyDescent="0.25">
      <c r="A1028" s="23">
        <f t="shared" si="64"/>
        <v>1027</v>
      </c>
      <c r="B1028" s="24">
        <v>43287</v>
      </c>
      <c r="C1028" s="18" t="str">
        <f t="shared" si="61"/>
        <v>Friday</v>
      </c>
      <c r="D1028" s="10" t="str">
        <f t="shared" si="62"/>
        <v>Same</v>
      </c>
      <c r="E1028" s="2">
        <v>55.15</v>
      </c>
      <c r="F1028" s="2">
        <v>5</v>
      </c>
      <c r="G1028" s="1">
        <f t="shared" si="63"/>
        <v>9.0661831368993653E-2</v>
      </c>
      <c r="H1028" s="2">
        <v>1.5</v>
      </c>
      <c r="I1028" s="26">
        <v>0.7055555555555556</v>
      </c>
      <c r="J1028" s="26">
        <v>0.73402777777777783</v>
      </c>
      <c r="K1028" s="27">
        <f>Table3[[#This Row],[Delivery Time]]-Table3[[#This Row],[Order Time]]</f>
        <v>2.8472222222222232E-2</v>
      </c>
      <c r="L1028" s="43">
        <v>41</v>
      </c>
      <c r="M1028" s="25" t="s">
        <v>0</v>
      </c>
      <c r="N1028" s="28"/>
      <c r="O1028" s="28" t="s">
        <v>39</v>
      </c>
      <c r="P1028" s="25" t="s">
        <v>20</v>
      </c>
    </row>
    <row r="1029" spans="1:16" x14ac:dyDescent="0.25">
      <c r="A1029" s="23">
        <f t="shared" si="64"/>
        <v>1028</v>
      </c>
      <c r="B1029" s="24">
        <v>43287</v>
      </c>
      <c r="C1029" s="18" t="str">
        <f t="shared" si="61"/>
        <v>Friday</v>
      </c>
      <c r="D1029" s="10" t="str">
        <f t="shared" si="62"/>
        <v>Same</v>
      </c>
      <c r="E1029" s="2">
        <v>71.72</v>
      </c>
      <c r="F1029" s="2">
        <v>9</v>
      </c>
      <c r="G1029" s="1">
        <f t="shared" si="63"/>
        <v>0.12548800892359174</v>
      </c>
      <c r="H1029" s="2">
        <v>1.5</v>
      </c>
      <c r="I1029" s="26">
        <v>0.73611111111111116</v>
      </c>
      <c r="J1029" s="26">
        <v>0.77430555555555547</v>
      </c>
      <c r="K1029" s="27">
        <f>Table3[[#This Row],[Delivery Time]]-Table3[[#This Row],[Order Time]]</f>
        <v>3.8194444444444309E-2</v>
      </c>
      <c r="L1029" s="43">
        <v>54.999999999999993</v>
      </c>
      <c r="M1029" s="25" t="s">
        <v>0</v>
      </c>
      <c r="N1029" s="28"/>
      <c r="O1029" s="28" t="s">
        <v>39</v>
      </c>
      <c r="P1029" s="25" t="s">
        <v>20</v>
      </c>
    </row>
    <row r="1030" spans="1:16" x14ac:dyDescent="0.25">
      <c r="A1030" s="23">
        <f t="shared" si="64"/>
        <v>1029</v>
      </c>
      <c r="B1030" s="24">
        <v>43287</v>
      </c>
      <c r="C1030" s="18" t="str">
        <f t="shared" ref="C1030:C1093" si="65">TEXT(B1030,"dddd")</f>
        <v>Friday</v>
      </c>
      <c r="D1030" s="10" t="str">
        <f t="shared" ref="D1030:D1093" si="66">IF(B1029=B1030, "Same", "Different")</f>
        <v>Same</v>
      </c>
      <c r="E1030" s="2">
        <v>32.479999999999997</v>
      </c>
      <c r="F1030" s="2">
        <v>8</v>
      </c>
      <c r="G1030" s="1">
        <f t="shared" ref="G1030:G1093" si="67">F1030/E1030</f>
        <v>0.24630541871921185</v>
      </c>
      <c r="H1030" s="2">
        <v>1.5</v>
      </c>
      <c r="I1030" s="26">
        <v>0.73611111111111116</v>
      </c>
      <c r="J1030" s="26">
        <v>0.76527777777777783</v>
      </c>
      <c r="K1030" s="27">
        <f>Table3[[#This Row],[Delivery Time]]-Table3[[#This Row],[Order Time]]</f>
        <v>2.9166666666666674E-2</v>
      </c>
      <c r="L1030" s="43">
        <v>42</v>
      </c>
      <c r="M1030" s="25" t="s">
        <v>0</v>
      </c>
      <c r="N1030" s="28"/>
      <c r="O1030" s="28" t="s">
        <v>40</v>
      </c>
      <c r="P1030" s="25" t="s">
        <v>20</v>
      </c>
    </row>
    <row r="1031" spans="1:16" x14ac:dyDescent="0.25">
      <c r="A1031" s="23">
        <f t="shared" si="64"/>
        <v>1030</v>
      </c>
      <c r="B1031" s="24">
        <v>43287</v>
      </c>
      <c r="C1031" s="18" t="str">
        <f t="shared" si="65"/>
        <v>Friday</v>
      </c>
      <c r="D1031" s="10" t="str">
        <f t="shared" si="66"/>
        <v>Same</v>
      </c>
      <c r="E1031" s="2">
        <v>27.82</v>
      </c>
      <c r="F1031" s="2">
        <v>4.17</v>
      </c>
      <c r="G1031" s="1">
        <f t="shared" si="67"/>
        <v>0.1498921639108555</v>
      </c>
      <c r="H1031" s="2">
        <v>1.5</v>
      </c>
      <c r="I1031" s="26">
        <v>0.73888888888888893</v>
      </c>
      <c r="J1031" s="26">
        <v>0.77986111111111101</v>
      </c>
      <c r="K1031" s="27">
        <f>Table3[[#This Row],[Delivery Time]]-Table3[[#This Row],[Order Time]]</f>
        <v>4.0972222222222077E-2</v>
      </c>
      <c r="L1031" s="43">
        <v>59</v>
      </c>
      <c r="M1031" s="25" t="s">
        <v>0</v>
      </c>
      <c r="N1031" s="28"/>
      <c r="O1031" s="28" t="s">
        <v>39</v>
      </c>
      <c r="P1031" s="25" t="s">
        <v>20</v>
      </c>
    </row>
    <row r="1032" spans="1:16" x14ac:dyDescent="0.25">
      <c r="A1032" s="23">
        <f t="shared" si="64"/>
        <v>1031</v>
      </c>
      <c r="B1032" s="24">
        <v>43287</v>
      </c>
      <c r="C1032" s="18" t="str">
        <f t="shared" si="65"/>
        <v>Friday</v>
      </c>
      <c r="D1032" s="10" t="str">
        <f t="shared" si="66"/>
        <v>Same</v>
      </c>
      <c r="E1032" s="2">
        <v>57.59</v>
      </c>
      <c r="F1032" s="2">
        <v>5</v>
      </c>
      <c r="G1032" s="1">
        <f t="shared" si="67"/>
        <v>8.6820628581350923E-2</v>
      </c>
      <c r="H1032" s="2">
        <v>5</v>
      </c>
      <c r="I1032" s="26">
        <v>0.74930555555555556</v>
      </c>
      <c r="J1032" s="26">
        <v>0.78888888888888886</v>
      </c>
      <c r="K1032" s="27">
        <f>Table3[[#This Row],[Delivery Time]]-Table3[[#This Row],[Order Time]]</f>
        <v>3.9583333333333304E-2</v>
      </c>
      <c r="L1032" s="43">
        <v>57</v>
      </c>
      <c r="M1032" s="25" t="s">
        <v>0</v>
      </c>
      <c r="N1032" s="28"/>
      <c r="O1032" s="28" t="s">
        <v>39</v>
      </c>
      <c r="P1032" s="25" t="s">
        <v>20</v>
      </c>
    </row>
    <row r="1033" spans="1:16" x14ac:dyDescent="0.25">
      <c r="A1033" s="23">
        <f t="shared" si="64"/>
        <v>1032</v>
      </c>
      <c r="B1033" s="24">
        <v>43287</v>
      </c>
      <c r="C1033" s="18" t="str">
        <f t="shared" si="65"/>
        <v>Friday</v>
      </c>
      <c r="D1033" s="10" t="str">
        <f t="shared" si="66"/>
        <v>Same</v>
      </c>
      <c r="E1033" s="2">
        <v>67.17</v>
      </c>
      <c r="F1033" s="2">
        <v>10</v>
      </c>
      <c r="G1033" s="1">
        <f t="shared" si="67"/>
        <v>0.14887598630340926</v>
      </c>
      <c r="H1033" s="2">
        <v>1.5</v>
      </c>
      <c r="I1033" s="26">
        <v>0.79513888888888884</v>
      </c>
      <c r="J1033" s="26">
        <v>0.82638888888888884</v>
      </c>
      <c r="K1033" s="27">
        <f>Table3[[#This Row],[Delivery Time]]-Table3[[#This Row],[Order Time]]</f>
        <v>3.125E-2</v>
      </c>
      <c r="L1033" s="43">
        <v>45</v>
      </c>
      <c r="M1033" s="25" t="s">
        <v>11</v>
      </c>
      <c r="N1033" s="28"/>
      <c r="O1033" s="28" t="s">
        <v>39</v>
      </c>
      <c r="P1033" s="25" t="s">
        <v>20</v>
      </c>
    </row>
    <row r="1034" spans="1:16" x14ac:dyDescent="0.25">
      <c r="A1034" s="23">
        <f t="shared" si="64"/>
        <v>1033</v>
      </c>
      <c r="B1034" s="24">
        <v>43287</v>
      </c>
      <c r="C1034" s="18" t="str">
        <f t="shared" si="65"/>
        <v>Friday</v>
      </c>
      <c r="D1034" s="10" t="str">
        <f t="shared" si="66"/>
        <v>Same</v>
      </c>
      <c r="E1034" s="2">
        <v>44.92</v>
      </c>
      <c r="F1034" s="2">
        <v>10</v>
      </c>
      <c r="G1034" s="1">
        <f t="shared" si="67"/>
        <v>0.22261798753339268</v>
      </c>
      <c r="H1034" s="2">
        <v>5</v>
      </c>
      <c r="I1034" s="26">
        <v>0.79861111111111116</v>
      </c>
      <c r="J1034" s="26">
        <v>0.83333333333333337</v>
      </c>
      <c r="K1034" s="27">
        <f>Table3[[#This Row],[Delivery Time]]-Table3[[#This Row],[Order Time]]</f>
        <v>3.472222222222221E-2</v>
      </c>
      <c r="L1034" s="43">
        <v>50</v>
      </c>
      <c r="M1034" s="25" t="s">
        <v>11</v>
      </c>
      <c r="N1034" s="28"/>
      <c r="O1034" s="28" t="s">
        <v>39</v>
      </c>
      <c r="P1034" s="25" t="s">
        <v>20</v>
      </c>
    </row>
    <row r="1035" spans="1:16" x14ac:dyDescent="0.25">
      <c r="A1035" s="23">
        <f t="shared" si="64"/>
        <v>1034</v>
      </c>
      <c r="B1035" s="24">
        <v>43287</v>
      </c>
      <c r="C1035" s="18" t="str">
        <f t="shared" si="65"/>
        <v>Friday</v>
      </c>
      <c r="D1035" s="10" t="str">
        <f t="shared" si="66"/>
        <v>Same</v>
      </c>
      <c r="E1035" s="2">
        <v>28.36</v>
      </c>
      <c r="F1035" s="2">
        <v>6</v>
      </c>
      <c r="G1035" s="1">
        <f t="shared" si="67"/>
        <v>0.21156558533145275</v>
      </c>
      <c r="H1035" s="2">
        <v>5</v>
      </c>
      <c r="I1035" s="26">
        <v>0.8354166666666667</v>
      </c>
      <c r="J1035" s="26">
        <v>0.86249999999999993</v>
      </c>
      <c r="K1035" s="27">
        <f>Table3[[#This Row],[Delivery Time]]-Table3[[#This Row],[Order Time]]</f>
        <v>2.7083333333333237E-2</v>
      </c>
      <c r="L1035" s="43">
        <v>39</v>
      </c>
      <c r="M1035" s="25" t="s">
        <v>0</v>
      </c>
      <c r="N1035" s="28"/>
      <c r="O1035" s="28" t="s">
        <v>39</v>
      </c>
      <c r="P1035" s="25" t="s">
        <v>20</v>
      </c>
    </row>
    <row r="1036" spans="1:16" x14ac:dyDescent="0.25">
      <c r="A1036" s="23">
        <f t="shared" si="64"/>
        <v>1035</v>
      </c>
      <c r="B1036" s="24">
        <v>43287</v>
      </c>
      <c r="C1036" s="18" t="str">
        <f t="shared" si="65"/>
        <v>Friday</v>
      </c>
      <c r="D1036" s="10" t="str">
        <f t="shared" si="66"/>
        <v>Same</v>
      </c>
      <c r="E1036" s="2">
        <v>27.01</v>
      </c>
      <c r="F1036" s="2">
        <v>5</v>
      </c>
      <c r="G1036" s="1">
        <f t="shared" si="67"/>
        <v>0.18511662347278784</v>
      </c>
      <c r="H1036" s="2">
        <v>1.5</v>
      </c>
      <c r="I1036" s="26">
        <v>0.89236111111111116</v>
      </c>
      <c r="J1036" s="26">
        <v>0.90902777777777777</v>
      </c>
      <c r="K1036" s="27">
        <f>Table3[[#This Row],[Delivery Time]]-Table3[[#This Row],[Order Time]]</f>
        <v>1.6666666666666607E-2</v>
      </c>
      <c r="L1036" s="43">
        <v>24</v>
      </c>
      <c r="M1036" s="25" t="s">
        <v>11</v>
      </c>
      <c r="N1036" s="28"/>
      <c r="O1036" s="28" t="s">
        <v>39</v>
      </c>
      <c r="P1036" s="25" t="s">
        <v>20</v>
      </c>
    </row>
    <row r="1037" spans="1:16" x14ac:dyDescent="0.25">
      <c r="A1037" s="23">
        <f t="shared" si="64"/>
        <v>1036</v>
      </c>
      <c r="B1037" s="24">
        <v>43288</v>
      </c>
      <c r="C1037" s="18" t="str">
        <f t="shared" si="65"/>
        <v>Saturday</v>
      </c>
      <c r="D1037" s="10" t="str">
        <f t="shared" si="66"/>
        <v>Different</v>
      </c>
      <c r="E1037" s="2">
        <v>68.63</v>
      </c>
      <c r="F1037" s="2">
        <v>12</v>
      </c>
      <c r="G1037" s="1">
        <f t="shared" si="67"/>
        <v>0.17485064840448786</v>
      </c>
      <c r="H1037" s="2">
        <v>1.5</v>
      </c>
      <c r="I1037" s="26">
        <v>0.73888888888888893</v>
      </c>
      <c r="J1037" s="26">
        <v>0.7597222222222223</v>
      </c>
      <c r="K1037" s="27">
        <f>Table3[[#This Row],[Delivery Time]]-Table3[[#This Row],[Order Time]]</f>
        <v>2.083333333333337E-2</v>
      </c>
      <c r="L1037" s="43">
        <v>30</v>
      </c>
      <c r="M1037" s="25" t="s">
        <v>0</v>
      </c>
      <c r="N1037" s="28"/>
      <c r="O1037" s="28" t="s">
        <v>39</v>
      </c>
      <c r="P1037" s="25" t="s">
        <v>20</v>
      </c>
    </row>
    <row r="1038" spans="1:16" x14ac:dyDescent="0.25">
      <c r="A1038" s="23">
        <f t="shared" si="64"/>
        <v>1037</v>
      </c>
      <c r="B1038" s="24">
        <v>43289</v>
      </c>
      <c r="C1038" s="18" t="str">
        <f t="shared" si="65"/>
        <v>Sunday</v>
      </c>
      <c r="D1038" s="10" t="str">
        <f t="shared" si="66"/>
        <v>Different</v>
      </c>
      <c r="E1038" s="2">
        <v>23.22</v>
      </c>
      <c r="F1038" s="2">
        <v>5</v>
      </c>
      <c r="G1038" s="1">
        <f t="shared" si="67"/>
        <v>0.2153316106804479</v>
      </c>
      <c r="H1038" s="2">
        <v>1.5</v>
      </c>
      <c r="I1038" s="26">
        <v>0.49236111111111108</v>
      </c>
      <c r="J1038" s="26">
        <v>0.51250000000000007</v>
      </c>
      <c r="K1038" s="27">
        <f>Table3[[#This Row],[Delivery Time]]-Table3[[#This Row],[Order Time]]</f>
        <v>2.0138888888888984E-2</v>
      </c>
      <c r="L1038" s="43">
        <v>29.000000000000004</v>
      </c>
      <c r="M1038" s="25" t="s">
        <v>0</v>
      </c>
      <c r="N1038" s="28"/>
      <c r="O1038" s="28" t="s">
        <v>39</v>
      </c>
      <c r="P1038" s="25" t="s">
        <v>20</v>
      </c>
    </row>
    <row r="1039" spans="1:16" x14ac:dyDescent="0.25">
      <c r="A1039" s="23">
        <f t="shared" si="64"/>
        <v>1038</v>
      </c>
      <c r="B1039" s="24">
        <v>43289</v>
      </c>
      <c r="C1039" s="18" t="str">
        <f t="shared" si="65"/>
        <v>Sunday</v>
      </c>
      <c r="D1039" s="10" t="str">
        <f t="shared" si="66"/>
        <v>Same</v>
      </c>
      <c r="E1039" s="2">
        <v>46.49</v>
      </c>
      <c r="F1039" s="2">
        <v>10</v>
      </c>
      <c r="G1039" s="1">
        <f t="shared" si="67"/>
        <v>0.21510002151000215</v>
      </c>
      <c r="H1039" s="2">
        <v>1.5</v>
      </c>
      <c r="I1039" s="26">
        <v>0.53749999999999998</v>
      </c>
      <c r="J1039" s="26">
        <v>0.55625000000000002</v>
      </c>
      <c r="K1039" s="27">
        <f>Table3[[#This Row],[Delivery Time]]-Table3[[#This Row],[Order Time]]</f>
        <v>1.8750000000000044E-2</v>
      </c>
      <c r="L1039" s="43">
        <v>26.999999999999996</v>
      </c>
      <c r="M1039" s="25" t="s">
        <v>0</v>
      </c>
      <c r="N1039" s="28" t="s">
        <v>22</v>
      </c>
      <c r="O1039" s="28" t="s">
        <v>39</v>
      </c>
      <c r="P1039" s="25" t="s">
        <v>20</v>
      </c>
    </row>
    <row r="1040" spans="1:16" x14ac:dyDescent="0.25">
      <c r="A1040" s="23">
        <f t="shared" si="64"/>
        <v>1039</v>
      </c>
      <c r="B1040" s="24">
        <v>43289</v>
      </c>
      <c r="C1040" s="18" t="str">
        <f t="shared" si="65"/>
        <v>Sunday</v>
      </c>
      <c r="D1040" s="10" t="str">
        <f t="shared" si="66"/>
        <v>Same</v>
      </c>
      <c r="E1040" s="2">
        <v>20.57</v>
      </c>
      <c r="F1040" s="2">
        <v>5.43</v>
      </c>
      <c r="G1040" s="1">
        <f t="shared" si="67"/>
        <v>0.26397666504618372</v>
      </c>
      <c r="H1040" s="2">
        <v>1.5</v>
      </c>
      <c r="I1040" s="26">
        <v>0.55486111111111114</v>
      </c>
      <c r="J1040" s="26">
        <v>0.58263888888888882</v>
      </c>
      <c r="K1040" s="27">
        <f>Table3[[#This Row],[Delivery Time]]-Table3[[#This Row],[Order Time]]</f>
        <v>2.7777777777777679E-2</v>
      </c>
      <c r="L1040" s="43">
        <v>40</v>
      </c>
      <c r="M1040" s="25" t="s">
        <v>0</v>
      </c>
      <c r="N1040" s="28" t="s">
        <v>22</v>
      </c>
      <c r="O1040" s="28" t="s">
        <v>39</v>
      </c>
      <c r="P1040" s="25" t="s">
        <v>20</v>
      </c>
    </row>
    <row r="1041" spans="1:16" x14ac:dyDescent="0.25">
      <c r="A1041" s="23">
        <f t="shared" si="64"/>
        <v>1040</v>
      </c>
      <c r="B1041" s="24">
        <v>43289</v>
      </c>
      <c r="C1041" s="18" t="str">
        <f t="shared" si="65"/>
        <v>Sunday</v>
      </c>
      <c r="D1041" s="10" t="str">
        <f t="shared" si="66"/>
        <v>Same</v>
      </c>
      <c r="E1041" s="2">
        <v>35.07</v>
      </c>
      <c r="F1041" s="2">
        <v>7</v>
      </c>
      <c r="G1041" s="1">
        <f t="shared" si="67"/>
        <v>0.19960079840319361</v>
      </c>
      <c r="H1041" s="2">
        <v>1.5</v>
      </c>
      <c r="I1041" s="26">
        <v>0.56388888888888888</v>
      </c>
      <c r="J1041" s="26">
        <v>0.58611111111111114</v>
      </c>
      <c r="K1041" s="27">
        <f>Table3[[#This Row],[Delivery Time]]-Table3[[#This Row],[Order Time]]</f>
        <v>2.2222222222222254E-2</v>
      </c>
      <c r="L1041" s="43">
        <v>32</v>
      </c>
      <c r="M1041" s="25" t="s">
        <v>0</v>
      </c>
      <c r="N1041" s="28" t="s">
        <v>22</v>
      </c>
      <c r="O1041" s="28" t="s">
        <v>39</v>
      </c>
      <c r="P1041" s="25" t="s">
        <v>20</v>
      </c>
    </row>
    <row r="1042" spans="1:16" x14ac:dyDescent="0.25">
      <c r="A1042" s="23">
        <f t="shared" si="64"/>
        <v>1041</v>
      </c>
      <c r="B1042" s="24">
        <v>43289</v>
      </c>
      <c r="C1042" s="18" t="str">
        <f t="shared" si="65"/>
        <v>Sunday</v>
      </c>
      <c r="D1042" s="10" t="str">
        <f t="shared" si="66"/>
        <v>Same</v>
      </c>
      <c r="E1042" s="2">
        <v>46.44</v>
      </c>
      <c r="F1042" s="2">
        <v>5</v>
      </c>
      <c r="G1042" s="1">
        <f t="shared" si="67"/>
        <v>0.10766580534022395</v>
      </c>
      <c r="H1042" s="2">
        <v>1.5</v>
      </c>
      <c r="I1042" s="26">
        <v>0.55069444444444449</v>
      </c>
      <c r="J1042" s="26">
        <v>0.59166666666666667</v>
      </c>
      <c r="K1042" s="27">
        <f>Table3[[#This Row],[Delivery Time]]-Table3[[#This Row],[Order Time]]</f>
        <v>4.0972222222222188E-2</v>
      </c>
      <c r="L1042" s="43">
        <v>59</v>
      </c>
      <c r="M1042" s="25" t="s">
        <v>0</v>
      </c>
      <c r="N1042" s="28" t="s">
        <v>22</v>
      </c>
      <c r="O1042" s="28" t="s">
        <v>39</v>
      </c>
      <c r="P1042" s="25" t="s">
        <v>20</v>
      </c>
    </row>
    <row r="1043" spans="1:16" x14ac:dyDescent="0.25">
      <c r="A1043" s="23">
        <f t="shared" si="64"/>
        <v>1042</v>
      </c>
      <c r="B1043" s="24">
        <v>43289</v>
      </c>
      <c r="C1043" s="18" t="str">
        <f t="shared" si="65"/>
        <v>Sunday</v>
      </c>
      <c r="D1043" s="10" t="str">
        <f t="shared" si="66"/>
        <v>Same</v>
      </c>
      <c r="E1043" s="2">
        <v>38.92</v>
      </c>
      <c r="F1043" s="2">
        <v>8</v>
      </c>
      <c r="G1043" s="1">
        <f t="shared" si="67"/>
        <v>0.20554984583761562</v>
      </c>
      <c r="H1043" s="2">
        <v>1.5</v>
      </c>
      <c r="I1043" s="26">
        <v>0.56666666666666665</v>
      </c>
      <c r="J1043" s="26">
        <v>0.60277777777777775</v>
      </c>
      <c r="K1043" s="27">
        <f>Table3[[#This Row],[Delivery Time]]-Table3[[#This Row],[Order Time]]</f>
        <v>3.6111111111111094E-2</v>
      </c>
      <c r="L1043" s="43">
        <v>52</v>
      </c>
      <c r="M1043" s="25" t="s">
        <v>11</v>
      </c>
      <c r="N1043" s="28"/>
      <c r="O1043" s="28" t="s">
        <v>42</v>
      </c>
      <c r="P1043" s="25" t="s">
        <v>20</v>
      </c>
    </row>
    <row r="1044" spans="1:16" x14ac:dyDescent="0.25">
      <c r="A1044" s="23">
        <f t="shared" si="64"/>
        <v>1043</v>
      </c>
      <c r="B1044" s="24">
        <v>43289</v>
      </c>
      <c r="C1044" s="18" t="str">
        <f t="shared" si="65"/>
        <v>Sunday</v>
      </c>
      <c r="D1044" s="10" t="str">
        <f t="shared" si="66"/>
        <v>Same</v>
      </c>
      <c r="E1044" s="2">
        <v>17.54</v>
      </c>
      <c r="F1044" s="2">
        <v>4.46</v>
      </c>
      <c r="G1044" s="1">
        <f t="shared" si="67"/>
        <v>0.25427594070695553</v>
      </c>
      <c r="H1044" s="2">
        <v>1.5</v>
      </c>
      <c r="I1044" s="26">
        <v>0.57708333333333328</v>
      </c>
      <c r="J1044" s="26">
        <v>0.61527777777777781</v>
      </c>
      <c r="K1044" s="27">
        <f>Table3[[#This Row],[Delivery Time]]-Table3[[#This Row],[Order Time]]</f>
        <v>3.8194444444444531E-2</v>
      </c>
      <c r="L1044" s="43">
        <v>54.999999999999993</v>
      </c>
      <c r="M1044" s="25" t="s">
        <v>11</v>
      </c>
      <c r="N1044" s="28"/>
      <c r="O1044" s="28" t="s">
        <v>41</v>
      </c>
      <c r="P1044" s="25" t="s">
        <v>20</v>
      </c>
    </row>
    <row r="1045" spans="1:16" x14ac:dyDescent="0.25">
      <c r="A1045" s="23">
        <f t="shared" si="64"/>
        <v>1044</v>
      </c>
      <c r="B1045" s="24">
        <v>43289</v>
      </c>
      <c r="C1045" s="18" t="str">
        <f t="shared" si="65"/>
        <v>Sunday</v>
      </c>
      <c r="D1045" s="10" t="str">
        <f t="shared" si="66"/>
        <v>Same</v>
      </c>
      <c r="E1045" s="2">
        <v>54.83</v>
      </c>
      <c r="F1045" s="2">
        <v>4</v>
      </c>
      <c r="G1045" s="1">
        <f t="shared" si="67"/>
        <v>7.2952763085901887E-2</v>
      </c>
      <c r="H1045" s="2">
        <v>1.5</v>
      </c>
      <c r="I1045" s="26">
        <v>0.62430555555555556</v>
      </c>
      <c r="J1045" s="26">
        <v>0.64166666666666672</v>
      </c>
      <c r="K1045" s="27">
        <f>Table3[[#This Row],[Delivery Time]]-Table3[[#This Row],[Order Time]]</f>
        <v>1.736111111111116E-2</v>
      </c>
      <c r="L1045" s="43">
        <v>25</v>
      </c>
      <c r="M1045" s="25" t="s">
        <v>11</v>
      </c>
      <c r="N1045" s="28"/>
      <c r="O1045" s="28" t="s">
        <v>39</v>
      </c>
      <c r="P1045" s="25" t="s">
        <v>20</v>
      </c>
    </row>
    <row r="1046" spans="1:16" x14ac:dyDescent="0.25">
      <c r="A1046" s="23">
        <f t="shared" si="64"/>
        <v>1045</v>
      </c>
      <c r="B1046" s="24">
        <v>43289</v>
      </c>
      <c r="C1046" s="18" t="str">
        <f t="shared" si="65"/>
        <v>Sunday</v>
      </c>
      <c r="D1046" s="10" t="str">
        <f t="shared" si="66"/>
        <v>Same</v>
      </c>
      <c r="E1046" s="2">
        <v>26.74</v>
      </c>
      <c r="F1046" s="2">
        <v>5</v>
      </c>
      <c r="G1046" s="1">
        <f t="shared" si="67"/>
        <v>0.18698578908002994</v>
      </c>
      <c r="H1046" s="2">
        <v>1.5</v>
      </c>
      <c r="I1046" s="26">
        <v>0.67569444444444438</v>
      </c>
      <c r="J1046" s="26">
        <v>0.68958333333333333</v>
      </c>
      <c r="K1046" s="27">
        <f>Table3[[#This Row],[Delivery Time]]-Table3[[#This Row],[Order Time]]</f>
        <v>1.3888888888888951E-2</v>
      </c>
      <c r="L1046" s="43">
        <v>20</v>
      </c>
      <c r="M1046" s="25" t="s">
        <v>11</v>
      </c>
      <c r="N1046" s="28"/>
      <c r="O1046" s="28" t="s">
        <v>41</v>
      </c>
      <c r="P1046" s="25" t="s">
        <v>20</v>
      </c>
    </row>
    <row r="1047" spans="1:16" x14ac:dyDescent="0.25">
      <c r="A1047" s="23">
        <f t="shared" si="64"/>
        <v>1046</v>
      </c>
      <c r="B1047" s="24">
        <v>43289</v>
      </c>
      <c r="C1047" s="18" t="str">
        <f t="shared" si="65"/>
        <v>Sunday</v>
      </c>
      <c r="D1047" s="10" t="str">
        <f t="shared" si="66"/>
        <v>Same</v>
      </c>
      <c r="E1047" s="2">
        <v>52.12</v>
      </c>
      <c r="F1047" s="2">
        <v>7</v>
      </c>
      <c r="G1047" s="1">
        <f t="shared" si="67"/>
        <v>0.1343054489639294</v>
      </c>
      <c r="H1047" s="2">
        <v>1.5</v>
      </c>
      <c r="I1047" s="26">
        <v>0.71527777777777779</v>
      </c>
      <c r="J1047" s="26">
        <v>0.73611111111111116</v>
      </c>
      <c r="K1047" s="27">
        <f>Table3[[#This Row],[Delivery Time]]-Table3[[#This Row],[Order Time]]</f>
        <v>2.083333333333337E-2</v>
      </c>
      <c r="L1047" s="43">
        <v>30</v>
      </c>
      <c r="M1047" s="25" t="s">
        <v>11</v>
      </c>
      <c r="N1047" s="28"/>
      <c r="O1047" s="28" t="s">
        <v>39</v>
      </c>
      <c r="P1047" s="25" t="s">
        <v>20</v>
      </c>
    </row>
    <row r="1048" spans="1:16" x14ac:dyDescent="0.25">
      <c r="A1048" s="23">
        <f t="shared" ref="A1048:A1111" si="68">ROW(A1047)</f>
        <v>1047</v>
      </c>
      <c r="B1048" s="24">
        <v>43289</v>
      </c>
      <c r="C1048" s="18" t="str">
        <f t="shared" si="65"/>
        <v>Sunday</v>
      </c>
      <c r="D1048" s="10" t="str">
        <f t="shared" si="66"/>
        <v>Same</v>
      </c>
      <c r="E1048" s="2">
        <v>18.350000000000001</v>
      </c>
      <c r="F1048" s="2">
        <v>5</v>
      </c>
      <c r="G1048" s="1">
        <f t="shared" si="67"/>
        <v>0.27247956403269752</v>
      </c>
      <c r="H1048" s="2">
        <v>1.5</v>
      </c>
      <c r="I1048" s="26">
        <v>0.71736111111111101</v>
      </c>
      <c r="J1048" s="26">
        <v>0.74513888888888891</v>
      </c>
      <c r="K1048" s="27">
        <f>Table3[[#This Row],[Delivery Time]]-Table3[[#This Row],[Order Time]]</f>
        <v>2.7777777777777901E-2</v>
      </c>
      <c r="L1048" s="43">
        <v>40</v>
      </c>
      <c r="M1048" s="25" t="s">
        <v>11</v>
      </c>
      <c r="N1048" s="28"/>
      <c r="O1048" s="28" t="s">
        <v>41</v>
      </c>
      <c r="P1048" s="25" t="s">
        <v>20</v>
      </c>
    </row>
    <row r="1049" spans="1:16" x14ac:dyDescent="0.25">
      <c r="A1049" s="23">
        <f t="shared" si="68"/>
        <v>1048</v>
      </c>
      <c r="B1049" s="24">
        <v>43289</v>
      </c>
      <c r="C1049" s="18" t="str">
        <f t="shared" si="65"/>
        <v>Sunday</v>
      </c>
      <c r="D1049" s="10" t="str">
        <f t="shared" si="66"/>
        <v>Same</v>
      </c>
      <c r="E1049" s="2">
        <v>111.5</v>
      </c>
      <c r="F1049" s="2">
        <v>25</v>
      </c>
      <c r="G1049" s="1">
        <f t="shared" si="67"/>
        <v>0.22421524663677131</v>
      </c>
      <c r="H1049" s="2">
        <v>1.5</v>
      </c>
      <c r="I1049" s="26">
        <v>0.74583333333333324</v>
      </c>
      <c r="J1049" s="26">
        <v>0.77777777777777779</v>
      </c>
      <c r="K1049" s="27">
        <f>Table3[[#This Row],[Delivery Time]]-Table3[[#This Row],[Order Time]]</f>
        <v>3.1944444444444553E-2</v>
      </c>
      <c r="L1049" s="43">
        <v>46.000000000000007</v>
      </c>
      <c r="M1049" s="25" t="s">
        <v>0</v>
      </c>
      <c r="N1049" s="28" t="s">
        <v>22</v>
      </c>
      <c r="O1049" s="28" t="s">
        <v>39</v>
      </c>
      <c r="P1049" s="25" t="s">
        <v>20</v>
      </c>
    </row>
    <row r="1050" spans="1:16" x14ac:dyDescent="0.25">
      <c r="A1050" s="23">
        <f t="shared" si="68"/>
        <v>1049</v>
      </c>
      <c r="B1050" s="24">
        <v>43289</v>
      </c>
      <c r="C1050" s="18" t="str">
        <f t="shared" si="65"/>
        <v>Sunday</v>
      </c>
      <c r="D1050" s="10" t="str">
        <f t="shared" si="66"/>
        <v>Same</v>
      </c>
      <c r="E1050" s="2">
        <v>22.41</v>
      </c>
      <c r="F1050" s="2">
        <v>5</v>
      </c>
      <c r="G1050" s="1">
        <f t="shared" si="67"/>
        <v>0.22311468094600626</v>
      </c>
      <c r="H1050" s="2">
        <v>1.5</v>
      </c>
      <c r="I1050" s="26">
        <v>0.75555555555555554</v>
      </c>
      <c r="J1050" s="26">
        <v>0.78125</v>
      </c>
      <c r="K1050" s="27">
        <f>Table3[[#This Row],[Delivery Time]]-Table3[[#This Row],[Order Time]]</f>
        <v>2.5694444444444464E-2</v>
      </c>
      <c r="L1050" s="43">
        <v>37</v>
      </c>
      <c r="M1050" s="25" t="s">
        <v>0</v>
      </c>
      <c r="N1050" s="28" t="s">
        <v>22</v>
      </c>
      <c r="O1050" s="28" t="s">
        <v>39</v>
      </c>
      <c r="P1050" s="25" t="s">
        <v>20</v>
      </c>
    </row>
    <row r="1051" spans="1:16" x14ac:dyDescent="0.25">
      <c r="A1051" s="23">
        <f t="shared" si="68"/>
        <v>1050</v>
      </c>
      <c r="B1051" s="24">
        <v>43289</v>
      </c>
      <c r="C1051" s="18" t="str">
        <f t="shared" si="65"/>
        <v>Sunday</v>
      </c>
      <c r="D1051" s="10" t="str">
        <f t="shared" si="66"/>
        <v>Same</v>
      </c>
      <c r="E1051" s="2">
        <v>19.97</v>
      </c>
      <c r="F1051" s="2">
        <v>4</v>
      </c>
      <c r="G1051" s="1">
        <f t="shared" si="67"/>
        <v>0.20030045067601404</v>
      </c>
      <c r="H1051" s="2">
        <v>5</v>
      </c>
      <c r="I1051" s="26">
        <v>0.75763888888888886</v>
      </c>
      <c r="J1051" s="26">
        <v>0.79166666666666663</v>
      </c>
      <c r="K1051" s="27">
        <f>Table3[[#This Row],[Delivery Time]]-Table3[[#This Row],[Order Time]]</f>
        <v>3.4027777777777768E-2</v>
      </c>
      <c r="L1051" s="43">
        <v>49</v>
      </c>
      <c r="M1051" s="25" t="s">
        <v>0</v>
      </c>
      <c r="N1051" s="28"/>
      <c r="O1051" s="28" t="s">
        <v>39</v>
      </c>
      <c r="P1051" s="25" t="s">
        <v>20</v>
      </c>
    </row>
    <row r="1052" spans="1:16" x14ac:dyDescent="0.25">
      <c r="A1052" s="23">
        <f t="shared" si="68"/>
        <v>1051</v>
      </c>
      <c r="B1052" s="24">
        <v>43295</v>
      </c>
      <c r="C1052" s="18" t="str">
        <f t="shared" si="65"/>
        <v>Saturday</v>
      </c>
      <c r="D1052" s="10" t="str">
        <f t="shared" si="66"/>
        <v>Different</v>
      </c>
      <c r="E1052" s="2">
        <v>18.670000000000002</v>
      </c>
      <c r="F1052" s="2">
        <v>5</v>
      </c>
      <c r="G1052" s="1">
        <f t="shared" si="67"/>
        <v>0.26780931976432776</v>
      </c>
      <c r="H1052" s="2">
        <v>1.5</v>
      </c>
      <c r="I1052" s="26">
        <v>0.73055555555555562</v>
      </c>
      <c r="J1052" s="26">
        <v>0.75208333333333333</v>
      </c>
      <c r="K1052" s="27">
        <f>Table3[[#This Row],[Delivery Time]]-Table3[[#This Row],[Order Time]]</f>
        <v>2.1527777777777701E-2</v>
      </c>
      <c r="L1052" s="43">
        <v>31.000000000000004</v>
      </c>
      <c r="M1052" s="25" t="s">
        <v>0</v>
      </c>
      <c r="N1052" s="28"/>
      <c r="O1052" s="28" t="s">
        <v>41</v>
      </c>
      <c r="P1052" s="25" t="s">
        <v>20</v>
      </c>
    </row>
    <row r="1053" spans="1:16" x14ac:dyDescent="0.25">
      <c r="A1053" s="23">
        <f t="shared" si="68"/>
        <v>1052</v>
      </c>
      <c r="B1053" s="24">
        <v>43295</v>
      </c>
      <c r="C1053" s="18" t="str">
        <f t="shared" si="65"/>
        <v>Saturday</v>
      </c>
      <c r="D1053" s="10" t="str">
        <f t="shared" si="66"/>
        <v>Same</v>
      </c>
      <c r="E1053" s="2">
        <v>47.52</v>
      </c>
      <c r="F1053" s="2">
        <v>5</v>
      </c>
      <c r="G1053" s="1">
        <f t="shared" si="67"/>
        <v>0.10521885521885521</v>
      </c>
      <c r="H1053" s="2">
        <v>1.5</v>
      </c>
      <c r="I1053" s="26">
        <v>0.77777777777777779</v>
      </c>
      <c r="J1053" s="26">
        <v>0.80208333333333337</v>
      </c>
      <c r="K1053" s="27">
        <f>Table3[[#This Row],[Delivery Time]]-Table3[[#This Row],[Order Time]]</f>
        <v>2.430555555555558E-2</v>
      </c>
      <c r="L1053" s="43">
        <v>35</v>
      </c>
      <c r="M1053" s="25" t="s">
        <v>12</v>
      </c>
      <c r="N1053" s="28"/>
      <c r="O1053" s="28" t="s">
        <v>39</v>
      </c>
      <c r="P1053" s="25" t="s">
        <v>20</v>
      </c>
    </row>
    <row r="1054" spans="1:16" x14ac:dyDescent="0.25">
      <c r="A1054" s="23">
        <f t="shared" si="68"/>
        <v>1053</v>
      </c>
      <c r="B1054" s="24">
        <v>43295</v>
      </c>
      <c r="C1054" s="18" t="str">
        <f t="shared" si="65"/>
        <v>Saturday</v>
      </c>
      <c r="D1054" s="10" t="str">
        <f t="shared" si="66"/>
        <v>Same</v>
      </c>
      <c r="E1054" s="2">
        <v>34.86</v>
      </c>
      <c r="F1054" s="2">
        <v>4</v>
      </c>
      <c r="G1054" s="1">
        <f t="shared" si="67"/>
        <v>0.11474469305794607</v>
      </c>
      <c r="H1054" s="2">
        <v>1.5</v>
      </c>
      <c r="I1054" s="26">
        <v>0.81527777777777777</v>
      </c>
      <c r="J1054" s="26">
        <v>0.83611111111111114</v>
      </c>
      <c r="K1054" s="27">
        <f>Table3[[#This Row],[Delivery Time]]-Table3[[#This Row],[Order Time]]</f>
        <v>2.083333333333337E-2</v>
      </c>
      <c r="L1054" s="43">
        <v>30</v>
      </c>
      <c r="M1054" s="25" t="s">
        <v>11</v>
      </c>
      <c r="N1054" s="28"/>
      <c r="O1054" s="28" t="s">
        <v>39</v>
      </c>
      <c r="P1054" s="25" t="s">
        <v>20</v>
      </c>
    </row>
    <row r="1055" spans="1:16" x14ac:dyDescent="0.25">
      <c r="A1055" s="23">
        <f t="shared" si="68"/>
        <v>1054</v>
      </c>
      <c r="B1055" s="24">
        <v>43295</v>
      </c>
      <c r="C1055" s="18" t="str">
        <f t="shared" si="65"/>
        <v>Saturday</v>
      </c>
      <c r="D1055" s="10" t="str">
        <f t="shared" si="66"/>
        <v>Same</v>
      </c>
      <c r="E1055" s="2">
        <v>58.08</v>
      </c>
      <c r="F1055" s="2">
        <v>5</v>
      </c>
      <c r="G1055" s="1">
        <f t="shared" si="67"/>
        <v>8.6088154269972461E-2</v>
      </c>
      <c r="H1055" s="2">
        <v>1.5</v>
      </c>
      <c r="I1055" s="26">
        <v>0.82916666666666661</v>
      </c>
      <c r="J1055" s="26">
        <v>0.86249999999999993</v>
      </c>
      <c r="K1055" s="27">
        <f>Table3[[#This Row],[Delivery Time]]-Table3[[#This Row],[Order Time]]</f>
        <v>3.3333333333333326E-2</v>
      </c>
      <c r="L1055" s="43">
        <v>48</v>
      </c>
      <c r="M1055" s="25" t="s">
        <v>11</v>
      </c>
      <c r="N1055" s="28"/>
      <c r="O1055" s="28" t="s">
        <v>39</v>
      </c>
      <c r="P1055" s="25" t="s">
        <v>20</v>
      </c>
    </row>
    <row r="1056" spans="1:16" x14ac:dyDescent="0.25">
      <c r="A1056" s="23">
        <f t="shared" si="68"/>
        <v>1055</v>
      </c>
      <c r="B1056" s="24">
        <v>43296</v>
      </c>
      <c r="C1056" s="18" t="str">
        <f t="shared" si="65"/>
        <v>Sunday</v>
      </c>
      <c r="D1056" s="10" t="str">
        <f t="shared" si="66"/>
        <v>Different</v>
      </c>
      <c r="E1056" s="2">
        <v>34.32</v>
      </c>
      <c r="F1056" s="2">
        <v>6</v>
      </c>
      <c r="G1056" s="1">
        <f t="shared" si="67"/>
        <v>0.17482517482517482</v>
      </c>
      <c r="H1056" s="2">
        <v>1.5</v>
      </c>
      <c r="I1056" s="26">
        <v>0.71875</v>
      </c>
      <c r="J1056" s="26">
        <v>0.73958333333333337</v>
      </c>
      <c r="K1056" s="27">
        <f>Table3[[#This Row],[Delivery Time]]-Table3[[#This Row],[Order Time]]</f>
        <v>2.083333333333337E-2</v>
      </c>
      <c r="L1056" s="43">
        <v>30</v>
      </c>
      <c r="M1056" s="25" t="s">
        <v>11</v>
      </c>
      <c r="N1056" s="28"/>
      <c r="O1056" s="28" t="s">
        <v>41</v>
      </c>
      <c r="P1056" s="25" t="s">
        <v>20</v>
      </c>
    </row>
    <row r="1057" spans="1:16" x14ac:dyDescent="0.25">
      <c r="A1057" s="23">
        <f t="shared" si="68"/>
        <v>1056</v>
      </c>
      <c r="B1057" s="24">
        <v>43296</v>
      </c>
      <c r="C1057" s="18" t="str">
        <f t="shared" si="65"/>
        <v>Sunday</v>
      </c>
      <c r="D1057" s="10" t="str">
        <f t="shared" si="66"/>
        <v>Same</v>
      </c>
      <c r="E1057" s="2">
        <v>20.78</v>
      </c>
      <c r="F1057" s="2">
        <v>2</v>
      </c>
      <c r="G1057" s="1">
        <f t="shared" si="67"/>
        <v>9.6246390760346481E-2</v>
      </c>
      <c r="H1057" s="2">
        <v>1.5</v>
      </c>
      <c r="I1057" s="26">
        <v>0.76527777777777783</v>
      </c>
      <c r="J1057" s="26">
        <v>0.78749999999999998</v>
      </c>
      <c r="K1057" s="27">
        <f>Table3[[#This Row],[Delivery Time]]-Table3[[#This Row],[Order Time]]</f>
        <v>2.2222222222222143E-2</v>
      </c>
      <c r="L1057" s="43">
        <v>32</v>
      </c>
      <c r="M1057" s="25" t="s">
        <v>0</v>
      </c>
      <c r="N1057" s="28"/>
      <c r="O1057" s="28" t="s">
        <v>39</v>
      </c>
      <c r="P1057" s="25" t="s">
        <v>20</v>
      </c>
    </row>
    <row r="1058" spans="1:16" x14ac:dyDescent="0.25">
      <c r="A1058" s="23">
        <f t="shared" si="68"/>
        <v>1057</v>
      </c>
      <c r="B1058" s="24">
        <v>43296</v>
      </c>
      <c r="C1058" s="18" t="str">
        <f t="shared" si="65"/>
        <v>Sunday</v>
      </c>
      <c r="D1058" s="10" t="str">
        <f t="shared" si="66"/>
        <v>Same</v>
      </c>
      <c r="E1058" s="2">
        <v>31.83</v>
      </c>
      <c r="F1058" s="2">
        <v>6</v>
      </c>
      <c r="G1058" s="1">
        <f t="shared" si="67"/>
        <v>0.18850141376060323</v>
      </c>
      <c r="H1058" s="2">
        <v>5</v>
      </c>
      <c r="I1058" s="26">
        <v>0.7680555555555556</v>
      </c>
      <c r="J1058" s="26">
        <v>0.79513888888888884</v>
      </c>
      <c r="K1058" s="27">
        <f>Table3[[#This Row],[Delivery Time]]-Table3[[#This Row],[Order Time]]</f>
        <v>2.7083333333333237E-2</v>
      </c>
      <c r="L1058" s="43">
        <v>39</v>
      </c>
      <c r="M1058" s="25" t="s">
        <v>0</v>
      </c>
      <c r="N1058" s="28"/>
      <c r="O1058" s="28" t="s">
        <v>39</v>
      </c>
      <c r="P1058" s="25" t="s">
        <v>20</v>
      </c>
    </row>
    <row r="1059" spans="1:16" x14ac:dyDescent="0.25">
      <c r="A1059" s="23">
        <f t="shared" si="68"/>
        <v>1058</v>
      </c>
      <c r="B1059" s="24">
        <v>43296</v>
      </c>
      <c r="C1059" s="18" t="str">
        <f t="shared" si="65"/>
        <v>Sunday</v>
      </c>
      <c r="D1059" s="10" t="str">
        <f t="shared" si="66"/>
        <v>Same</v>
      </c>
      <c r="E1059" s="2">
        <v>33.18</v>
      </c>
      <c r="F1059" s="2">
        <v>7</v>
      </c>
      <c r="G1059" s="1">
        <f t="shared" si="67"/>
        <v>0.2109704641350211</v>
      </c>
      <c r="H1059" s="2">
        <v>1.5</v>
      </c>
      <c r="I1059" s="26">
        <v>0.80138888888888893</v>
      </c>
      <c r="J1059" s="26">
        <v>0.82500000000000007</v>
      </c>
      <c r="K1059" s="27">
        <f>Table3[[#This Row],[Delivery Time]]-Table3[[#This Row],[Order Time]]</f>
        <v>2.3611111111111138E-2</v>
      </c>
      <c r="L1059" s="43">
        <v>34</v>
      </c>
      <c r="M1059" s="25" t="s">
        <v>11</v>
      </c>
      <c r="N1059" s="28"/>
      <c r="O1059" s="28" t="s">
        <v>39</v>
      </c>
      <c r="P1059" s="25" t="s">
        <v>20</v>
      </c>
    </row>
    <row r="1060" spans="1:16" x14ac:dyDescent="0.25">
      <c r="A1060" s="23">
        <f t="shared" si="68"/>
        <v>1059</v>
      </c>
      <c r="B1060" s="24">
        <v>43301</v>
      </c>
      <c r="C1060" s="18" t="str">
        <f t="shared" si="65"/>
        <v>Friday</v>
      </c>
      <c r="D1060" s="10" t="str">
        <f t="shared" si="66"/>
        <v>Different</v>
      </c>
      <c r="E1060" s="2">
        <v>59.65</v>
      </c>
      <c r="F1060" s="2">
        <v>10</v>
      </c>
      <c r="G1060" s="1">
        <f t="shared" si="67"/>
        <v>0.16764459346186086</v>
      </c>
      <c r="H1060" s="2">
        <v>1.5</v>
      </c>
      <c r="I1060" s="26">
        <v>0.73958333333333337</v>
      </c>
      <c r="J1060" s="26">
        <v>0.75902777777777775</v>
      </c>
      <c r="K1060" s="27">
        <f>Table3[[#This Row],[Delivery Time]]-Table3[[#This Row],[Order Time]]</f>
        <v>1.9444444444444375E-2</v>
      </c>
      <c r="L1060" s="43">
        <v>28</v>
      </c>
      <c r="M1060" s="25" t="s">
        <v>11</v>
      </c>
      <c r="N1060" s="28"/>
      <c r="O1060" s="28" t="s">
        <v>39</v>
      </c>
      <c r="P1060" s="25" t="s">
        <v>20</v>
      </c>
    </row>
    <row r="1061" spans="1:16" x14ac:dyDescent="0.25">
      <c r="A1061" s="23">
        <f t="shared" si="68"/>
        <v>1060</v>
      </c>
      <c r="B1061" s="24">
        <v>43301</v>
      </c>
      <c r="C1061" s="18" t="str">
        <f t="shared" si="65"/>
        <v>Friday</v>
      </c>
      <c r="D1061" s="10" t="str">
        <f t="shared" si="66"/>
        <v>Same</v>
      </c>
      <c r="E1061" s="2">
        <v>27.55</v>
      </c>
      <c r="F1061" s="2">
        <v>15.45</v>
      </c>
      <c r="G1061" s="1">
        <f t="shared" si="67"/>
        <v>0.56079854809437379</v>
      </c>
      <c r="H1061" s="2">
        <v>5</v>
      </c>
      <c r="I1061" s="26">
        <v>0.78125</v>
      </c>
      <c r="J1061" s="26">
        <v>0.80069444444444438</v>
      </c>
      <c r="K1061" s="27">
        <f>Table3[[#This Row],[Delivery Time]]-Table3[[#This Row],[Order Time]]</f>
        <v>1.9444444444444375E-2</v>
      </c>
      <c r="L1061" s="43">
        <v>28</v>
      </c>
      <c r="M1061" s="25" t="s">
        <v>0</v>
      </c>
      <c r="N1061" s="28"/>
      <c r="O1061" s="28" t="s">
        <v>39</v>
      </c>
      <c r="P1061" s="25" t="s">
        <v>20</v>
      </c>
    </row>
    <row r="1062" spans="1:16" x14ac:dyDescent="0.25">
      <c r="A1062" s="23">
        <f t="shared" si="68"/>
        <v>1061</v>
      </c>
      <c r="B1062" s="24">
        <v>43301</v>
      </c>
      <c r="C1062" s="18" t="str">
        <f t="shared" si="65"/>
        <v>Friday</v>
      </c>
      <c r="D1062" s="10" t="str">
        <f t="shared" si="66"/>
        <v>Same</v>
      </c>
      <c r="E1062" s="2">
        <v>47.25</v>
      </c>
      <c r="F1062" s="2">
        <v>5</v>
      </c>
      <c r="G1062" s="1">
        <f t="shared" si="67"/>
        <v>0.10582010582010581</v>
      </c>
      <c r="H1062" s="2">
        <v>1.5</v>
      </c>
      <c r="I1062" s="26">
        <v>0.80625000000000002</v>
      </c>
      <c r="J1062" s="26">
        <v>0.82986111111111116</v>
      </c>
      <c r="K1062" s="27">
        <f>Table3[[#This Row],[Delivery Time]]-Table3[[#This Row],[Order Time]]</f>
        <v>2.3611111111111138E-2</v>
      </c>
      <c r="L1062" s="43">
        <v>34</v>
      </c>
      <c r="M1062" s="25" t="s">
        <v>0</v>
      </c>
      <c r="N1062" s="28"/>
      <c r="O1062" s="28" t="s">
        <v>40</v>
      </c>
      <c r="P1062" s="25" t="s">
        <v>20</v>
      </c>
    </row>
    <row r="1063" spans="1:16" x14ac:dyDescent="0.25">
      <c r="A1063" s="23">
        <f t="shared" si="68"/>
        <v>1062</v>
      </c>
      <c r="B1063" s="24">
        <v>43301</v>
      </c>
      <c r="C1063" s="18" t="str">
        <f t="shared" si="65"/>
        <v>Friday</v>
      </c>
      <c r="D1063" s="10" t="str">
        <f t="shared" si="66"/>
        <v>Same</v>
      </c>
      <c r="E1063" s="2">
        <v>49.74</v>
      </c>
      <c r="F1063" s="2">
        <v>7</v>
      </c>
      <c r="G1063" s="1">
        <f t="shared" si="67"/>
        <v>0.14073180538801769</v>
      </c>
      <c r="H1063" s="2">
        <v>5</v>
      </c>
      <c r="I1063" s="26">
        <v>0.80902777777777779</v>
      </c>
      <c r="J1063" s="26">
        <v>0.84513888888888899</v>
      </c>
      <c r="K1063" s="27">
        <f>Table3[[#This Row],[Delivery Time]]-Table3[[#This Row],[Order Time]]</f>
        <v>3.6111111111111205E-2</v>
      </c>
      <c r="L1063" s="43">
        <v>52</v>
      </c>
      <c r="M1063" s="25" t="s">
        <v>0</v>
      </c>
      <c r="N1063" s="28"/>
      <c r="O1063" s="28" t="s">
        <v>39</v>
      </c>
      <c r="P1063" s="25" t="s">
        <v>20</v>
      </c>
    </row>
    <row r="1064" spans="1:16" x14ac:dyDescent="0.25">
      <c r="A1064" s="23">
        <f t="shared" si="68"/>
        <v>1063</v>
      </c>
      <c r="B1064" s="24">
        <v>43301</v>
      </c>
      <c r="C1064" s="18" t="str">
        <f t="shared" si="65"/>
        <v>Friday</v>
      </c>
      <c r="D1064" s="10" t="str">
        <f t="shared" si="66"/>
        <v>Same</v>
      </c>
      <c r="E1064" s="2">
        <v>37.35</v>
      </c>
      <c r="F1064" s="2">
        <v>7.65</v>
      </c>
      <c r="G1064" s="1">
        <f t="shared" si="67"/>
        <v>0.20481927710843373</v>
      </c>
      <c r="H1064" s="2">
        <v>5</v>
      </c>
      <c r="I1064" s="26">
        <v>0.86319444444444438</v>
      </c>
      <c r="J1064" s="26">
        <v>0.88888888888888884</v>
      </c>
      <c r="K1064" s="27">
        <f>Table3[[#This Row],[Delivery Time]]-Table3[[#This Row],[Order Time]]</f>
        <v>2.5694444444444464E-2</v>
      </c>
      <c r="L1064" s="43">
        <v>37</v>
      </c>
      <c r="M1064" s="25" t="s">
        <v>11</v>
      </c>
      <c r="N1064" s="28"/>
      <c r="O1064" s="28" t="s">
        <v>39</v>
      </c>
      <c r="P1064" s="25" t="s">
        <v>20</v>
      </c>
    </row>
    <row r="1065" spans="1:16" x14ac:dyDescent="0.25">
      <c r="A1065" s="23">
        <f t="shared" si="68"/>
        <v>1064</v>
      </c>
      <c r="B1065" s="24">
        <v>43302</v>
      </c>
      <c r="C1065" s="18" t="str">
        <f t="shared" si="65"/>
        <v>Saturday</v>
      </c>
      <c r="D1065" s="10" t="str">
        <f t="shared" si="66"/>
        <v>Different</v>
      </c>
      <c r="E1065" s="2">
        <v>30.26</v>
      </c>
      <c r="F1065" s="2">
        <v>9.74</v>
      </c>
      <c r="G1065" s="1">
        <f t="shared" si="67"/>
        <v>0.32187706543291472</v>
      </c>
      <c r="H1065" s="2">
        <v>1.5</v>
      </c>
      <c r="I1065" s="26">
        <v>0.72083333333333333</v>
      </c>
      <c r="J1065" s="26">
        <v>0.7368055555555556</v>
      </c>
      <c r="K1065" s="27">
        <f>Table3[[#This Row],[Delivery Time]]-Table3[[#This Row],[Order Time]]</f>
        <v>1.5972222222222276E-2</v>
      </c>
      <c r="L1065" s="43">
        <v>23.000000000000004</v>
      </c>
      <c r="M1065" s="25" t="s">
        <v>11</v>
      </c>
      <c r="N1065" s="28"/>
      <c r="O1065" s="28" t="s">
        <v>39</v>
      </c>
      <c r="P1065" s="25" t="s">
        <v>20</v>
      </c>
    </row>
    <row r="1066" spans="1:16" x14ac:dyDescent="0.25">
      <c r="A1066" s="23">
        <f t="shared" si="68"/>
        <v>1065</v>
      </c>
      <c r="B1066" s="24">
        <v>43302</v>
      </c>
      <c r="C1066" s="18" t="str">
        <f t="shared" si="65"/>
        <v>Saturday</v>
      </c>
      <c r="D1066" s="10" t="str">
        <f t="shared" si="66"/>
        <v>Same</v>
      </c>
      <c r="E1066" s="2">
        <v>21.05</v>
      </c>
      <c r="F1066" s="2">
        <v>2</v>
      </c>
      <c r="G1066" s="1">
        <f t="shared" si="67"/>
        <v>9.5011876484560567E-2</v>
      </c>
      <c r="H1066" s="2">
        <v>5</v>
      </c>
      <c r="I1066" s="26">
        <v>0.75</v>
      </c>
      <c r="J1066" s="26">
        <v>0.76388888888888884</v>
      </c>
      <c r="K1066" s="27">
        <f>Table3[[#This Row],[Delivery Time]]-Table3[[#This Row],[Order Time]]</f>
        <v>1.388888888888884E-2</v>
      </c>
      <c r="L1066" s="43">
        <v>20</v>
      </c>
      <c r="M1066" s="25" t="s">
        <v>11</v>
      </c>
      <c r="N1066" s="28"/>
      <c r="O1066" s="28" t="s">
        <v>39</v>
      </c>
      <c r="P1066" s="25" t="s">
        <v>20</v>
      </c>
    </row>
    <row r="1067" spans="1:16" x14ac:dyDescent="0.25">
      <c r="A1067" s="23">
        <f t="shared" si="68"/>
        <v>1066</v>
      </c>
      <c r="B1067" s="24">
        <v>43302</v>
      </c>
      <c r="C1067" s="18" t="str">
        <f t="shared" si="65"/>
        <v>Saturday</v>
      </c>
      <c r="D1067" s="10" t="str">
        <f t="shared" si="66"/>
        <v>Same</v>
      </c>
      <c r="E1067" s="2">
        <v>33.020000000000003</v>
      </c>
      <c r="F1067" s="2">
        <v>8.98</v>
      </c>
      <c r="G1067" s="1">
        <f t="shared" si="67"/>
        <v>0.27195639006662625</v>
      </c>
      <c r="H1067" s="2">
        <v>1.5</v>
      </c>
      <c r="I1067" s="26">
        <v>0.80069444444444438</v>
      </c>
      <c r="J1067" s="26">
        <v>0.8208333333333333</v>
      </c>
      <c r="K1067" s="27">
        <f>Table3[[#This Row],[Delivery Time]]-Table3[[#This Row],[Order Time]]</f>
        <v>2.0138888888888928E-2</v>
      </c>
      <c r="L1067" s="43">
        <v>29.000000000000004</v>
      </c>
      <c r="M1067" s="25" t="s">
        <v>11</v>
      </c>
      <c r="N1067" s="28"/>
      <c r="O1067" s="28" t="s">
        <v>39</v>
      </c>
      <c r="P1067" s="25" t="s">
        <v>20</v>
      </c>
    </row>
    <row r="1068" spans="1:16" x14ac:dyDescent="0.25">
      <c r="A1068" s="23">
        <f t="shared" si="68"/>
        <v>1067</v>
      </c>
      <c r="B1068" s="24">
        <v>43302</v>
      </c>
      <c r="C1068" s="18" t="str">
        <f t="shared" si="65"/>
        <v>Saturday</v>
      </c>
      <c r="D1068" s="10" t="str">
        <f t="shared" si="66"/>
        <v>Same</v>
      </c>
      <c r="E1068" s="2">
        <v>54.88</v>
      </c>
      <c r="F1068" s="2">
        <v>9.1199999999999992</v>
      </c>
      <c r="G1068" s="1">
        <f t="shared" si="67"/>
        <v>0.16618075801749269</v>
      </c>
      <c r="H1068" s="2">
        <v>5</v>
      </c>
      <c r="I1068" s="26">
        <v>0.8256944444444444</v>
      </c>
      <c r="J1068" s="26">
        <v>0.87152777777777779</v>
      </c>
      <c r="K1068" s="27">
        <f>Table3[[#This Row],[Delivery Time]]-Table3[[#This Row],[Order Time]]</f>
        <v>4.5833333333333393E-2</v>
      </c>
      <c r="L1068" s="43">
        <v>66</v>
      </c>
      <c r="M1068" s="25" t="s">
        <v>11</v>
      </c>
      <c r="N1068" s="28" t="s">
        <v>25</v>
      </c>
      <c r="O1068" s="28" t="s">
        <v>39</v>
      </c>
      <c r="P1068" s="25" t="s">
        <v>20</v>
      </c>
    </row>
    <row r="1069" spans="1:16" x14ac:dyDescent="0.25">
      <c r="A1069" s="23">
        <f t="shared" si="68"/>
        <v>1068</v>
      </c>
      <c r="B1069" s="24">
        <v>43303</v>
      </c>
      <c r="C1069" s="18" t="str">
        <f t="shared" si="65"/>
        <v>Sunday</v>
      </c>
      <c r="D1069" s="10" t="str">
        <f t="shared" si="66"/>
        <v>Different</v>
      </c>
      <c r="E1069" s="2">
        <v>49.09</v>
      </c>
      <c r="F1069" s="2">
        <v>4</v>
      </c>
      <c r="G1069" s="1">
        <f t="shared" si="67"/>
        <v>8.1482990425748622E-2</v>
      </c>
      <c r="H1069" s="2">
        <v>1.5</v>
      </c>
      <c r="I1069" s="26">
        <v>0.71458333333333324</v>
      </c>
      <c r="J1069" s="26">
        <v>0.73402777777777783</v>
      </c>
      <c r="K1069" s="27">
        <f>Table3[[#This Row],[Delivery Time]]-Table3[[#This Row],[Order Time]]</f>
        <v>1.9444444444444597E-2</v>
      </c>
      <c r="L1069" s="43">
        <v>28</v>
      </c>
      <c r="M1069" s="25" t="s">
        <v>0</v>
      </c>
      <c r="N1069" s="28"/>
      <c r="O1069" s="28" t="s">
        <v>41</v>
      </c>
      <c r="P1069" s="25" t="s">
        <v>20</v>
      </c>
    </row>
    <row r="1070" spans="1:16" x14ac:dyDescent="0.25">
      <c r="A1070" s="23">
        <f t="shared" si="68"/>
        <v>1069</v>
      </c>
      <c r="B1070" s="24">
        <v>43303</v>
      </c>
      <c r="C1070" s="18" t="str">
        <f t="shared" si="65"/>
        <v>Sunday</v>
      </c>
      <c r="D1070" s="10" t="str">
        <f t="shared" si="66"/>
        <v>Same</v>
      </c>
      <c r="E1070" s="2">
        <v>23.76</v>
      </c>
      <c r="F1070" s="2">
        <v>6.24</v>
      </c>
      <c r="G1070" s="1">
        <f t="shared" si="67"/>
        <v>0.2626262626262626</v>
      </c>
      <c r="H1070" s="2">
        <v>1.5</v>
      </c>
      <c r="I1070" s="26">
        <v>0.7416666666666667</v>
      </c>
      <c r="J1070" s="26">
        <v>0.75902777777777775</v>
      </c>
      <c r="K1070" s="27">
        <f>Table3[[#This Row],[Delivery Time]]-Table3[[#This Row],[Order Time]]</f>
        <v>1.7361111111111049E-2</v>
      </c>
      <c r="L1070" s="43">
        <v>25</v>
      </c>
      <c r="M1070" s="25" t="s">
        <v>0</v>
      </c>
      <c r="N1070" s="28"/>
      <c r="O1070" s="28" t="s">
        <v>39</v>
      </c>
      <c r="P1070" s="25" t="s">
        <v>20</v>
      </c>
    </row>
    <row r="1071" spans="1:16" x14ac:dyDescent="0.25">
      <c r="A1071" s="23">
        <f t="shared" si="68"/>
        <v>1070</v>
      </c>
      <c r="B1071" s="24">
        <v>43303</v>
      </c>
      <c r="C1071" s="18" t="str">
        <f t="shared" si="65"/>
        <v>Sunday</v>
      </c>
      <c r="D1071" s="10" t="str">
        <f t="shared" si="66"/>
        <v>Same</v>
      </c>
      <c r="E1071" s="2">
        <v>28.36</v>
      </c>
      <c r="F1071" s="2">
        <v>5</v>
      </c>
      <c r="G1071" s="1">
        <f t="shared" si="67"/>
        <v>0.1763046544428773</v>
      </c>
      <c r="H1071" s="2">
        <v>1.5</v>
      </c>
      <c r="I1071" s="26">
        <v>0.75416666666666676</v>
      </c>
      <c r="J1071" s="26">
        <v>0.77638888888888891</v>
      </c>
      <c r="K1071" s="27">
        <f>Table3[[#This Row],[Delivery Time]]-Table3[[#This Row],[Order Time]]</f>
        <v>2.2222222222222143E-2</v>
      </c>
      <c r="L1071" s="43">
        <v>32</v>
      </c>
      <c r="M1071" s="25" t="s">
        <v>0</v>
      </c>
      <c r="N1071" s="28"/>
      <c r="O1071" s="28" t="s">
        <v>39</v>
      </c>
      <c r="P1071" s="25" t="s">
        <v>20</v>
      </c>
    </row>
    <row r="1072" spans="1:16" x14ac:dyDescent="0.25">
      <c r="A1072" s="23">
        <f t="shared" si="68"/>
        <v>1071</v>
      </c>
      <c r="B1072" s="24">
        <v>43303</v>
      </c>
      <c r="C1072" s="18" t="str">
        <f t="shared" si="65"/>
        <v>Sunday</v>
      </c>
      <c r="D1072" s="10" t="str">
        <f t="shared" si="66"/>
        <v>Same</v>
      </c>
      <c r="E1072" s="2">
        <v>34.32</v>
      </c>
      <c r="F1072" s="2">
        <v>6</v>
      </c>
      <c r="G1072" s="1">
        <f t="shared" si="67"/>
        <v>0.17482517482517482</v>
      </c>
      <c r="H1072" s="2">
        <v>1.5</v>
      </c>
      <c r="I1072" s="26">
        <v>0.78680555555555554</v>
      </c>
      <c r="J1072" s="26">
        <v>0.80486111111111114</v>
      </c>
      <c r="K1072" s="27">
        <f>Table3[[#This Row],[Delivery Time]]-Table3[[#This Row],[Order Time]]</f>
        <v>1.8055555555555602E-2</v>
      </c>
      <c r="L1072" s="43">
        <v>26</v>
      </c>
      <c r="M1072" s="25" t="s">
        <v>11</v>
      </c>
      <c r="N1072" s="28"/>
      <c r="O1072" s="28" t="s">
        <v>41</v>
      </c>
      <c r="P1072" s="25" t="s">
        <v>20</v>
      </c>
    </row>
    <row r="1073" spans="1:16" x14ac:dyDescent="0.25">
      <c r="A1073" s="23">
        <f t="shared" si="68"/>
        <v>1072</v>
      </c>
      <c r="B1073" s="24">
        <v>43303</v>
      </c>
      <c r="C1073" s="18" t="str">
        <f t="shared" si="65"/>
        <v>Sunday</v>
      </c>
      <c r="D1073" s="10" t="str">
        <f t="shared" si="66"/>
        <v>Same</v>
      </c>
      <c r="E1073" s="2">
        <v>28.69</v>
      </c>
      <c r="F1073" s="2">
        <v>7.31</v>
      </c>
      <c r="G1073" s="1">
        <f t="shared" si="67"/>
        <v>0.25479261066573716</v>
      </c>
      <c r="H1073" s="2">
        <v>1.5</v>
      </c>
      <c r="I1073" s="26">
        <v>0.78749999999999998</v>
      </c>
      <c r="J1073" s="26">
        <v>0.81527777777777777</v>
      </c>
      <c r="K1073" s="27">
        <f>Table3[[#This Row],[Delivery Time]]-Table3[[#This Row],[Order Time]]</f>
        <v>2.777777777777779E-2</v>
      </c>
      <c r="L1073" s="43">
        <v>40</v>
      </c>
      <c r="M1073" s="25" t="s">
        <v>11</v>
      </c>
      <c r="N1073" s="28"/>
      <c r="O1073" s="28" t="s">
        <v>39</v>
      </c>
      <c r="P1073" s="25" t="s">
        <v>20</v>
      </c>
    </row>
    <row r="1074" spans="1:16" x14ac:dyDescent="0.25">
      <c r="A1074" s="23">
        <f t="shared" si="68"/>
        <v>1073</v>
      </c>
      <c r="B1074" s="24">
        <v>43303</v>
      </c>
      <c r="C1074" s="18" t="str">
        <f t="shared" si="65"/>
        <v>Sunday</v>
      </c>
      <c r="D1074" s="10" t="str">
        <f t="shared" si="66"/>
        <v>Same</v>
      </c>
      <c r="E1074" s="2">
        <v>21.6</v>
      </c>
      <c r="F1074" s="2">
        <v>4.4000000000000004</v>
      </c>
      <c r="G1074" s="1">
        <f t="shared" si="67"/>
        <v>0.20370370370370372</v>
      </c>
      <c r="H1074" s="2">
        <v>1.5</v>
      </c>
      <c r="I1074" s="26">
        <v>0.79236111111111107</v>
      </c>
      <c r="J1074" s="26">
        <v>0.82291666666666663</v>
      </c>
      <c r="K1074" s="27">
        <f>Table3[[#This Row],[Delivery Time]]-Table3[[#This Row],[Order Time]]</f>
        <v>3.0555555555555558E-2</v>
      </c>
      <c r="L1074" s="43">
        <v>44</v>
      </c>
      <c r="M1074" s="25" t="s">
        <v>12</v>
      </c>
      <c r="N1074" s="28"/>
      <c r="O1074" s="28" t="s">
        <v>41</v>
      </c>
      <c r="P1074" s="25" t="s">
        <v>20</v>
      </c>
    </row>
    <row r="1075" spans="1:16" x14ac:dyDescent="0.25">
      <c r="A1075" s="23">
        <f t="shared" si="68"/>
        <v>1074</v>
      </c>
      <c r="B1075" s="24">
        <v>43303</v>
      </c>
      <c r="C1075" s="18" t="str">
        <f t="shared" si="65"/>
        <v>Sunday</v>
      </c>
      <c r="D1075" s="10" t="str">
        <f t="shared" si="66"/>
        <v>Same</v>
      </c>
      <c r="E1075" s="2">
        <v>33.56</v>
      </c>
      <c r="F1075" s="2">
        <v>3</v>
      </c>
      <c r="G1075" s="1">
        <f t="shared" si="67"/>
        <v>8.9392133492252682E-2</v>
      </c>
      <c r="H1075" s="2">
        <v>1.5</v>
      </c>
      <c r="I1075" s="26">
        <v>0.82291666666666663</v>
      </c>
      <c r="J1075" s="26">
        <v>0.8520833333333333</v>
      </c>
      <c r="K1075" s="27">
        <f>Table3[[#This Row],[Delivery Time]]-Table3[[#This Row],[Order Time]]</f>
        <v>2.9166666666666674E-2</v>
      </c>
      <c r="L1075" s="43">
        <v>42</v>
      </c>
      <c r="M1075" s="25" t="s">
        <v>11</v>
      </c>
      <c r="N1075" s="28"/>
      <c r="O1075" s="28" t="s">
        <v>39</v>
      </c>
      <c r="P1075" s="25" t="s">
        <v>20</v>
      </c>
    </row>
    <row r="1076" spans="1:16" x14ac:dyDescent="0.25">
      <c r="A1076" s="23">
        <f t="shared" si="68"/>
        <v>1075</v>
      </c>
      <c r="B1076" s="24">
        <v>43303</v>
      </c>
      <c r="C1076" s="18" t="str">
        <f t="shared" si="65"/>
        <v>Sunday</v>
      </c>
      <c r="D1076" s="10" t="str">
        <f t="shared" si="66"/>
        <v>Same</v>
      </c>
      <c r="E1076" s="2">
        <v>32.69</v>
      </c>
      <c r="F1076" s="2">
        <v>10</v>
      </c>
      <c r="G1076" s="1">
        <f t="shared" si="67"/>
        <v>0.30590394616090549</v>
      </c>
      <c r="H1076" s="2">
        <v>5</v>
      </c>
      <c r="I1076" s="26">
        <v>0.83472222222222225</v>
      </c>
      <c r="J1076" s="26">
        <v>0.86111111111111116</v>
      </c>
      <c r="K1076" s="27">
        <f>Table3[[#This Row],[Delivery Time]]-Table3[[#This Row],[Order Time]]</f>
        <v>2.6388888888888906E-2</v>
      </c>
      <c r="L1076" s="43">
        <v>38</v>
      </c>
      <c r="M1076" s="25" t="s">
        <v>36</v>
      </c>
      <c r="N1076" s="28"/>
      <c r="O1076" s="28" t="s">
        <v>39</v>
      </c>
      <c r="P1076" s="25" t="s">
        <v>20</v>
      </c>
    </row>
    <row r="1077" spans="1:16" x14ac:dyDescent="0.25">
      <c r="A1077" s="23">
        <f t="shared" si="68"/>
        <v>1076</v>
      </c>
      <c r="B1077" s="24">
        <v>43304</v>
      </c>
      <c r="C1077" s="18" t="str">
        <f t="shared" si="65"/>
        <v>Monday</v>
      </c>
      <c r="D1077" s="10" t="str">
        <f t="shared" si="66"/>
        <v>Different</v>
      </c>
      <c r="E1077" s="2">
        <v>38.1</v>
      </c>
      <c r="F1077" s="2">
        <v>10</v>
      </c>
      <c r="G1077" s="1">
        <f t="shared" si="67"/>
        <v>0.26246719160104987</v>
      </c>
      <c r="H1077" s="2">
        <v>5</v>
      </c>
      <c r="I1077" s="26">
        <v>0.74791666666666667</v>
      </c>
      <c r="J1077" s="26">
        <v>0.78333333333333333</v>
      </c>
      <c r="K1077" s="27">
        <f>Table3[[#This Row],[Delivery Time]]-Table3[[#This Row],[Order Time]]</f>
        <v>3.5416666666666652E-2</v>
      </c>
      <c r="L1077" s="43">
        <v>51</v>
      </c>
      <c r="M1077" s="25" t="s">
        <v>0</v>
      </c>
      <c r="N1077" s="28"/>
      <c r="O1077" s="28" t="s">
        <v>39</v>
      </c>
      <c r="P1077" s="25" t="s">
        <v>20</v>
      </c>
    </row>
    <row r="1078" spans="1:16" x14ac:dyDescent="0.25">
      <c r="A1078" s="23">
        <f t="shared" si="68"/>
        <v>1077</v>
      </c>
      <c r="B1078" s="24">
        <v>43304</v>
      </c>
      <c r="C1078" s="18" t="str">
        <f t="shared" si="65"/>
        <v>Monday</v>
      </c>
      <c r="D1078" s="10" t="str">
        <f t="shared" si="66"/>
        <v>Same</v>
      </c>
      <c r="E1078" s="2">
        <v>63.16</v>
      </c>
      <c r="F1078" s="2">
        <v>22.27</v>
      </c>
      <c r="G1078" s="1">
        <f t="shared" si="67"/>
        <v>0.35259658011399619</v>
      </c>
      <c r="H1078" s="2">
        <v>5</v>
      </c>
      <c r="I1078" s="26">
        <v>0.79166666666666663</v>
      </c>
      <c r="J1078" s="26">
        <v>0.79166666666666663</v>
      </c>
      <c r="K1078" s="27">
        <f>Table3[[#This Row],[Delivery Time]]-Table3[[#This Row],[Order Time]]</f>
        <v>0</v>
      </c>
      <c r="L1078" s="43">
        <v>0</v>
      </c>
      <c r="M1078" s="25" t="s">
        <v>0</v>
      </c>
      <c r="N1078" s="28"/>
      <c r="O1078" s="28" t="s">
        <v>39</v>
      </c>
      <c r="P1078" s="25" t="s">
        <v>20</v>
      </c>
    </row>
    <row r="1079" spans="1:16" x14ac:dyDescent="0.25">
      <c r="A1079" s="23">
        <f t="shared" si="68"/>
        <v>1078</v>
      </c>
      <c r="B1079" s="24">
        <v>43304</v>
      </c>
      <c r="C1079" s="18" t="str">
        <f t="shared" si="65"/>
        <v>Monday</v>
      </c>
      <c r="D1079" s="10" t="str">
        <f t="shared" si="66"/>
        <v>Same</v>
      </c>
      <c r="E1079" s="2">
        <v>61.7</v>
      </c>
      <c r="F1079" s="2">
        <v>9</v>
      </c>
      <c r="G1079" s="1">
        <f t="shared" si="67"/>
        <v>0.14586709886547811</v>
      </c>
      <c r="H1079" s="2">
        <v>1.5</v>
      </c>
      <c r="I1079" s="26">
        <v>0.78333333333333333</v>
      </c>
      <c r="J1079" s="26">
        <v>0.81805555555555554</v>
      </c>
      <c r="K1079" s="27">
        <f>Table3[[#This Row],[Delivery Time]]-Table3[[#This Row],[Order Time]]</f>
        <v>3.472222222222221E-2</v>
      </c>
      <c r="L1079" s="43">
        <v>50</v>
      </c>
      <c r="M1079" s="25" t="s">
        <v>12</v>
      </c>
      <c r="N1079" s="28"/>
      <c r="O1079" s="28" t="s">
        <v>39</v>
      </c>
      <c r="P1079" s="25" t="s">
        <v>20</v>
      </c>
    </row>
    <row r="1080" spans="1:16" x14ac:dyDescent="0.25">
      <c r="A1080" s="23">
        <f t="shared" si="68"/>
        <v>1079</v>
      </c>
      <c r="B1080" s="24">
        <v>43304</v>
      </c>
      <c r="C1080" s="18" t="str">
        <f t="shared" si="65"/>
        <v>Monday</v>
      </c>
      <c r="D1080" s="10" t="str">
        <f t="shared" si="66"/>
        <v>Same</v>
      </c>
      <c r="E1080" s="2">
        <v>32.42</v>
      </c>
      <c r="F1080" s="2">
        <v>3</v>
      </c>
      <c r="G1080" s="1">
        <f t="shared" si="67"/>
        <v>9.2535471930906846E-2</v>
      </c>
      <c r="H1080" s="2">
        <v>1.5</v>
      </c>
      <c r="I1080" s="26">
        <v>0.78472222222222221</v>
      </c>
      <c r="J1080" s="26">
        <v>0.8256944444444444</v>
      </c>
      <c r="K1080" s="27">
        <f>Table3[[#This Row],[Delivery Time]]-Table3[[#This Row],[Order Time]]</f>
        <v>4.0972222222222188E-2</v>
      </c>
      <c r="L1080" s="43">
        <v>59</v>
      </c>
      <c r="M1080" s="25" t="s">
        <v>11</v>
      </c>
      <c r="N1080" s="28"/>
      <c r="O1080" s="28" t="s">
        <v>39</v>
      </c>
      <c r="P1080" s="25" t="s">
        <v>20</v>
      </c>
    </row>
    <row r="1081" spans="1:16" x14ac:dyDescent="0.25">
      <c r="A1081" s="23">
        <f t="shared" si="68"/>
        <v>1080</v>
      </c>
      <c r="B1081" s="24">
        <v>43304</v>
      </c>
      <c r="C1081" s="18" t="str">
        <f t="shared" si="65"/>
        <v>Monday</v>
      </c>
      <c r="D1081" s="10" t="str">
        <f t="shared" si="66"/>
        <v>Same</v>
      </c>
      <c r="E1081" s="2">
        <v>64.790000000000006</v>
      </c>
      <c r="F1081" s="2">
        <v>5</v>
      </c>
      <c r="G1081" s="1">
        <f t="shared" si="67"/>
        <v>7.7172403148634036E-2</v>
      </c>
      <c r="H1081" s="2">
        <v>1.5</v>
      </c>
      <c r="I1081" s="26">
        <v>0.7993055555555556</v>
      </c>
      <c r="J1081" s="26">
        <v>0.84444444444444444</v>
      </c>
      <c r="K1081" s="27">
        <f>Table3[[#This Row],[Delivery Time]]-Table3[[#This Row],[Order Time]]</f>
        <v>4.513888888888884E-2</v>
      </c>
      <c r="L1081" s="43">
        <v>65</v>
      </c>
      <c r="M1081" s="25" t="s">
        <v>0</v>
      </c>
      <c r="N1081" s="28"/>
      <c r="O1081" s="28" t="s">
        <v>39</v>
      </c>
      <c r="P1081" s="25" t="s">
        <v>20</v>
      </c>
    </row>
    <row r="1082" spans="1:16" x14ac:dyDescent="0.25">
      <c r="A1082" s="23">
        <f t="shared" si="68"/>
        <v>1081</v>
      </c>
      <c r="B1082" s="24">
        <v>43304</v>
      </c>
      <c r="C1082" s="18" t="str">
        <f t="shared" si="65"/>
        <v>Monday</v>
      </c>
      <c r="D1082" s="10" t="str">
        <f t="shared" si="66"/>
        <v>Same</v>
      </c>
      <c r="E1082" s="2">
        <v>12.44</v>
      </c>
      <c r="F1082" s="2">
        <v>4.5599999999999996</v>
      </c>
      <c r="G1082" s="1">
        <f t="shared" si="67"/>
        <v>0.36655948553054662</v>
      </c>
      <c r="H1082" s="2">
        <v>1.5</v>
      </c>
      <c r="I1082" s="26">
        <v>0.84236111111111101</v>
      </c>
      <c r="J1082" s="26">
        <v>0.8652777777777777</v>
      </c>
      <c r="K1082" s="27">
        <f>Table3[[#This Row],[Delivery Time]]-Table3[[#This Row],[Order Time]]</f>
        <v>2.2916666666666696E-2</v>
      </c>
      <c r="L1082" s="43">
        <v>33</v>
      </c>
      <c r="M1082" s="25" t="s">
        <v>12</v>
      </c>
      <c r="N1082" s="28"/>
      <c r="O1082" s="28" t="s">
        <v>41</v>
      </c>
      <c r="P1082" s="25" t="s">
        <v>20</v>
      </c>
    </row>
    <row r="1083" spans="1:16" x14ac:dyDescent="0.25">
      <c r="A1083" s="23">
        <f t="shared" si="68"/>
        <v>1082</v>
      </c>
      <c r="B1083" s="24">
        <v>43308</v>
      </c>
      <c r="C1083" s="18" t="str">
        <f t="shared" si="65"/>
        <v>Friday</v>
      </c>
      <c r="D1083" s="10" t="str">
        <f t="shared" si="66"/>
        <v>Different</v>
      </c>
      <c r="E1083" s="2">
        <v>53.75</v>
      </c>
      <c r="F1083" s="2">
        <v>5</v>
      </c>
      <c r="G1083" s="1">
        <f t="shared" si="67"/>
        <v>9.3023255813953487E-2</v>
      </c>
      <c r="H1083" s="2">
        <v>5</v>
      </c>
      <c r="I1083" s="26">
        <v>0.74305555555555547</v>
      </c>
      <c r="J1083" s="26">
        <v>0.76250000000000007</v>
      </c>
      <c r="K1083" s="27">
        <f>Table3[[#This Row],[Delivery Time]]-Table3[[#This Row],[Order Time]]</f>
        <v>1.9444444444444597E-2</v>
      </c>
      <c r="L1083" s="43">
        <v>28</v>
      </c>
      <c r="M1083" s="25" t="s">
        <v>0</v>
      </c>
      <c r="N1083" s="28"/>
      <c r="O1083" s="28" t="s">
        <v>39</v>
      </c>
      <c r="P1083" s="25" t="s">
        <v>20</v>
      </c>
    </row>
    <row r="1084" spans="1:16" x14ac:dyDescent="0.25">
      <c r="A1084" s="23">
        <f t="shared" si="68"/>
        <v>1083</v>
      </c>
      <c r="B1084" s="24">
        <v>43308</v>
      </c>
      <c r="C1084" s="18" t="str">
        <f t="shared" si="65"/>
        <v>Friday</v>
      </c>
      <c r="D1084" s="10" t="str">
        <f t="shared" si="66"/>
        <v>Same</v>
      </c>
      <c r="E1084" s="2">
        <v>30.26</v>
      </c>
      <c r="F1084" s="2">
        <v>5</v>
      </c>
      <c r="G1084" s="1">
        <f t="shared" si="67"/>
        <v>0.16523463317911433</v>
      </c>
      <c r="H1084" s="2">
        <v>1.5</v>
      </c>
      <c r="I1084" s="26">
        <v>0.78055555555555556</v>
      </c>
      <c r="J1084" s="26">
        <v>0.79861111111111116</v>
      </c>
      <c r="K1084" s="27">
        <f>Table3[[#This Row],[Delivery Time]]-Table3[[#This Row],[Order Time]]</f>
        <v>1.8055555555555602E-2</v>
      </c>
      <c r="L1084" s="43">
        <v>26</v>
      </c>
      <c r="M1084" s="25" t="s">
        <v>0</v>
      </c>
      <c r="N1084" s="28"/>
      <c r="O1084" s="28" t="s">
        <v>39</v>
      </c>
      <c r="P1084" s="25" t="s">
        <v>20</v>
      </c>
    </row>
    <row r="1085" spans="1:16" x14ac:dyDescent="0.25">
      <c r="A1085" s="23">
        <f t="shared" si="68"/>
        <v>1084</v>
      </c>
      <c r="B1085" s="24">
        <v>43309</v>
      </c>
      <c r="C1085" s="18" t="str">
        <f t="shared" si="65"/>
        <v>Saturday</v>
      </c>
      <c r="D1085" s="10" t="str">
        <f t="shared" si="66"/>
        <v>Different</v>
      </c>
      <c r="E1085" s="2">
        <v>16.510000000000002</v>
      </c>
      <c r="F1085" s="2">
        <v>2</v>
      </c>
      <c r="G1085" s="1">
        <f t="shared" si="67"/>
        <v>0.12113870381586916</v>
      </c>
      <c r="H1085" s="2">
        <v>5</v>
      </c>
      <c r="I1085" s="26">
        <v>0.7416666666666667</v>
      </c>
      <c r="J1085" s="26">
        <v>0.76874999999999993</v>
      </c>
      <c r="K1085" s="27">
        <f>Table3[[#This Row],[Delivery Time]]-Table3[[#This Row],[Order Time]]</f>
        <v>2.7083333333333237E-2</v>
      </c>
      <c r="L1085" s="43">
        <v>39</v>
      </c>
      <c r="M1085" s="25" t="s">
        <v>0</v>
      </c>
      <c r="N1085" s="28"/>
      <c r="O1085" s="28" t="s">
        <v>39</v>
      </c>
      <c r="P1085" s="25" t="s">
        <v>20</v>
      </c>
    </row>
    <row r="1086" spans="1:16" x14ac:dyDescent="0.25">
      <c r="A1086" s="23">
        <f t="shared" si="68"/>
        <v>1085</v>
      </c>
      <c r="B1086" s="24">
        <v>43309</v>
      </c>
      <c r="C1086" s="18" t="str">
        <f t="shared" si="65"/>
        <v>Saturday</v>
      </c>
      <c r="D1086" s="10" t="str">
        <f t="shared" si="66"/>
        <v>Same</v>
      </c>
      <c r="E1086" s="2">
        <v>19.7</v>
      </c>
      <c r="F1086" s="2">
        <v>5.3</v>
      </c>
      <c r="G1086" s="1">
        <f t="shared" si="67"/>
        <v>0.26903553299492383</v>
      </c>
      <c r="H1086" s="2">
        <v>1.5</v>
      </c>
      <c r="I1086" s="26">
        <v>0.80902777777777779</v>
      </c>
      <c r="J1086" s="26">
        <v>0.82291666666666663</v>
      </c>
      <c r="K1086" s="27">
        <f>Table3[[#This Row],[Delivery Time]]-Table3[[#This Row],[Order Time]]</f>
        <v>1.388888888888884E-2</v>
      </c>
      <c r="L1086" s="43">
        <v>20</v>
      </c>
      <c r="M1086" s="25" t="s">
        <v>0</v>
      </c>
      <c r="N1086" s="28"/>
      <c r="O1086" s="28" t="s">
        <v>39</v>
      </c>
      <c r="P1086" s="25" t="s">
        <v>20</v>
      </c>
    </row>
    <row r="1087" spans="1:16" x14ac:dyDescent="0.25">
      <c r="A1087" s="23">
        <f t="shared" si="68"/>
        <v>1086</v>
      </c>
      <c r="B1087" s="24">
        <v>43309</v>
      </c>
      <c r="C1087" s="18" t="str">
        <f t="shared" si="65"/>
        <v>Saturday</v>
      </c>
      <c r="D1087" s="10" t="str">
        <f t="shared" si="66"/>
        <v>Same</v>
      </c>
      <c r="E1087" s="2">
        <v>41.62</v>
      </c>
      <c r="F1087" s="2">
        <v>8</v>
      </c>
      <c r="G1087" s="1">
        <f t="shared" si="67"/>
        <v>0.19221528111484865</v>
      </c>
      <c r="H1087" s="2">
        <v>1.5</v>
      </c>
      <c r="I1087" s="26">
        <v>0.83333333333333337</v>
      </c>
      <c r="J1087" s="26">
        <v>0.86041666666666661</v>
      </c>
      <c r="K1087" s="27">
        <f>Table3[[#This Row],[Delivery Time]]-Table3[[#This Row],[Order Time]]</f>
        <v>2.7083333333333237E-2</v>
      </c>
      <c r="L1087" s="43">
        <v>39</v>
      </c>
      <c r="M1087" s="25" t="s">
        <v>0</v>
      </c>
      <c r="N1087" s="28"/>
      <c r="O1087" s="28" t="s">
        <v>39</v>
      </c>
      <c r="P1087" s="25" t="s">
        <v>20</v>
      </c>
    </row>
    <row r="1088" spans="1:16" x14ac:dyDescent="0.25">
      <c r="A1088" s="23">
        <f t="shared" si="68"/>
        <v>1087</v>
      </c>
      <c r="B1088" s="24">
        <v>43309</v>
      </c>
      <c r="C1088" s="18" t="str">
        <f t="shared" si="65"/>
        <v>Saturday</v>
      </c>
      <c r="D1088" s="10" t="str">
        <f t="shared" si="66"/>
        <v>Same</v>
      </c>
      <c r="E1088" s="2">
        <v>22.41</v>
      </c>
      <c r="F1088" s="2">
        <v>4.59</v>
      </c>
      <c r="G1088" s="1">
        <f t="shared" si="67"/>
        <v>0.20481927710843373</v>
      </c>
      <c r="H1088" s="2">
        <v>1.5</v>
      </c>
      <c r="I1088" s="26">
        <v>0.84097222222222223</v>
      </c>
      <c r="J1088" s="26">
        <v>0.86597222222222225</v>
      </c>
      <c r="K1088" s="27">
        <f>Table3[[#This Row],[Delivery Time]]-Table3[[#This Row],[Order Time]]</f>
        <v>2.5000000000000022E-2</v>
      </c>
      <c r="L1088" s="43">
        <v>36</v>
      </c>
      <c r="M1088" s="25" t="s">
        <v>0</v>
      </c>
      <c r="N1088" s="28"/>
      <c r="O1088" s="28" t="s">
        <v>39</v>
      </c>
      <c r="P1088" s="25" t="s">
        <v>20</v>
      </c>
    </row>
    <row r="1089" spans="1:16" x14ac:dyDescent="0.25">
      <c r="A1089" s="23">
        <f t="shared" si="68"/>
        <v>1088</v>
      </c>
      <c r="B1089" s="24">
        <v>43310</v>
      </c>
      <c r="C1089" s="18" t="str">
        <f t="shared" si="65"/>
        <v>Sunday</v>
      </c>
      <c r="D1089" s="10" t="str">
        <f t="shared" si="66"/>
        <v>Different</v>
      </c>
      <c r="E1089" s="2">
        <v>37.51</v>
      </c>
      <c r="F1089" s="2">
        <v>5</v>
      </c>
      <c r="G1089" s="1">
        <f t="shared" si="67"/>
        <v>0.13329778725673155</v>
      </c>
      <c r="H1089" s="2">
        <v>1.5</v>
      </c>
      <c r="I1089" s="26">
        <v>0.74652777777777779</v>
      </c>
      <c r="J1089" s="26">
        <v>0.7680555555555556</v>
      </c>
      <c r="K1089" s="27">
        <f>Table3[[#This Row],[Delivery Time]]-Table3[[#This Row],[Order Time]]</f>
        <v>2.1527777777777812E-2</v>
      </c>
      <c r="L1089" s="43">
        <v>31.000000000000004</v>
      </c>
      <c r="M1089" s="25" t="s">
        <v>11</v>
      </c>
      <c r="N1089" s="28"/>
      <c r="O1089" s="28" t="s">
        <v>39</v>
      </c>
      <c r="P1089" s="25" t="s">
        <v>20</v>
      </c>
    </row>
    <row r="1090" spans="1:16" x14ac:dyDescent="0.25">
      <c r="A1090" s="23">
        <f t="shared" si="68"/>
        <v>1089</v>
      </c>
      <c r="B1090" s="24">
        <v>43310</v>
      </c>
      <c r="C1090" s="18" t="str">
        <f t="shared" si="65"/>
        <v>Sunday</v>
      </c>
      <c r="D1090" s="10" t="str">
        <f t="shared" si="66"/>
        <v>Same</v>
      </c>
      <c r="E1090" s="2">
        <v>39.51</v>
      </c>
      <c r="F1090" s="2">
        <v>5</v>
      </c>
      <c r="G1090" s="1">
        <f t="shared" si="67"/>
        <v>0.12655024044545685</v>
      </c>
      <c r="H1090" s="2">
        <v>1.5</v>
      </c>
      <c r="I1090" s="26">
        <v>0.77708333333333324</v>
      </c>
      <c r="J1090" s="26">
        <v>0.80069444444444438</v>
      </c>
      <c r="K1090" s="27">
        <f>Table3[[#This Row],[Delivery Time]]-Table3[[#This Row],[Order Time]]</f>
        <v>2.3611111111111138E-2</v>
      </c>
      <c r="L1090" s="43">
        <v>34</v>
      </c>
      <c r="M1090" s="25" t="s">
        <v>0</v>
      </c>
      <c r="N1090" s="28"/>
      <c r="O1090" s="28" t="s">
        <v>39</v>
      </c>
      <c r="P1090" s="25" t="s">
        <v>20</v>
      </c>
    </row>
    <row r="1091" spans="1:16" x14ac:dyDescent="0.25">
      <c r="A1091" s="23">
        <f t="shared" si="68"/>
        <v>1090</v>
      </c>
      <c r="B1091" s="24">
        <v>43310</v>
      </c>
      <c r="C1091" s="18" t="str">
        <f t="shared" si="65"/>
        <v>Sunday</v>
      </c>
      <c r="D1091" s="10" t="str">
        <f t="shared" si="66"/>
        <v>Same</v>
      </c>
      <c r="E1091" s="2">
        <v>26.47</v>
      </c>
      <c r="F1091" s="2">
        <v>5</v>
      </c>
      <c r="G1091" s="1">
        <f t="shared" si="67"/>
        <v>0.18889308651303363</v>
      </c>
      <c r="H1091" s="2">
        <v>1.5</v>
      </c>
      <c r="I1091" s="26">
        <v>0.81736111111111109</v>
      </c>
      <c r="J1091" s="26">
        <v>0.83472222222222225</v>
      </c>
      <c r="K1091" s="27">
        <f>Table3[[#This Row],[Delivery Time]]-Table3[[#This Row],[Order Time]]</f>
        <v>1.736111111111116E-2</v>
      </c>
      <c r="L1091" s="43">
        <v>25</v>
      </c>
      <c r="M1091" s="25" t="s">
        <v>11</v>
      </c>
      <c r="N1091" s="28"/>
      <c r="O1091" s="28" t="s">
        <v>39</v>
      </c>
      <c r="P1091" s="25" t="s">
        <v>20</v>
      </c>
    </row>
    <row r="1092" spans="1:16" x14ac:dyDescent="0.25">
      <c r="A1092" s="23">
        <f t="shared" si="68"/>
        <v>1091</v>
      </c>
      <c r="B1092" s="24">
        <v>43315</v>
      </c>
      <c r="C1092" s="18" t="str">
        <f t="shared" si="65"/>
        <v>Friday</v>
      </c>
      <c r="D1092" s="10" t="str">
        <f t="shared" si="66"/>
        <v>Different</v>
      </c>
      <c r="E1092" s="2">
        <v>45.09</v>
      </c>
      <c r="F1092" s="2">
        <v>4</v>
      </c>
      <c r="G1092" s="1">
        <f t="shared" si="67"/>
        <v>8.8711465956974933E-2</v>
      </c>
      <c r="H1092" s="2">
        <v>5</v>
      </c>
      <c r="I1092" s="26">
        <v>0.71666666666666667</v>
      </c>
      <c r="J1092" s="26">
        <v>0.7416666666666667</v>
      </c>
      <c r="K1092" s="27">
        <f>Table3[[#This Row],[Delivery Time]]-Table3[[#This Row],[Order Time]]</f>
        <v>2.5000000000000022E-2</v>
      </c>
      <c r="L1092" s="43">
        <v>36</v>
      </c>
      <c r="M1092" s="25" t="s">
        <v>0</v>
      </c>
      <c r="N1092" s="28"/>
      <c r="O1092" s="28" t="s">
        <v>39</v>
      </c>
      <c r="P1092" s="25" t="s">
        <v>20</v>
      </c>
    </row>
    <row r="1093" spans="1:16" x14ac:dyDescent="0.25">
      <c r="A1093" s="23">
        <f t="shared" si="68"/>
        <v>1092</v>
      </c>
      <c r="B1093" s="24">
        <v>43315</v>
      </c>
      <c r="C1093" s="18" t="str">
        <f t="shared" si="65"/>
        <v>Friday</v>
      </c>
      <c r="D1093" s="10" t="str">
        <f t="shared" si="66"/>
        <v>Same</v>
      </c>
      <c r="E1093" s="2">
        <v>46.44</v>
      </c>
      <c r="F1093" s="2">
        <v>10</v>
      </c>
      <c r="G1093" s="1">
        <f t="shared" si="67"/>
        <v>0.2153316106804479</v>
      </c>
      <c r="H1093" s="2">
        <v>5</v>
      </c>
      <c r="I1093" s="26">
        <v>0.72013888888888899</v>
      </c>
      <c r="J1093" s="26">
        <v>0.75277777777777777</v>
      </c>
      <c r="K1093" s="27">
        <f>Table3[[#This Row],[Delivery Time]]-Table3[[#This Row],[Order Time]]</f>
        <v>3.2638888888888773E-2</v>
      </c>
      <c r="L1093" s="43">
        <v>47.000000000000007</v>
      </c>
      <c r="M1093" s="25" t="s">
        <v>12</v>
      </c>
      <c r="N1093" s="28"/>
      <c r="O1093" s="28" t="s">
        <v>39</v>
      </c>
      <c r="P1093" s="25" t="s">
        <v>20</v>
      </c>
    </row>
    <row r="1094" spans="1:16" x14ac:dyDescent="0.25">
      <c r="A1094" s="23">
        <f t="shared" si="68"/>
        <v>1093</v>
      </c>
      <c r="B1094" s="24">
        <v>43315</v>
      </c>
      <c r="C1094" s="18" t="str">
        <f t="shared" ref="C1094:C1157" si="69">TEXT(B1094,"dddd")</f>
        <v>Friday</v>
      </c>
      <c r="D1094" s="10" t="str">
        <f t="shared" ref="D1094:D1157" si="70">IF(B1093=B1094, "Same", "Different")</f>
        <v>Same</v>
      </c>
      <c r="E1094" s="2">
        <v>30.26</v>
      </c>
      <c r="F1094" s="2">
        <v>6</v>
      </c>
      <c r="G1094" s="1">
        <f t="shared" ref="G1094:G1157" si="71">F1094/E1094</f>
        <v>0.1982815598149372</v>
      </c>
      <c r="H1094" s="2">
        <v>5</v>
      </c>
      <c r="I1094" s="26">
        <v>0.79652777777777783</v>
      </c>
      <c r="J1094" s="26">
        <v>0.8208333333333333</v>
      </c>
      <c r="K1094" s="27">
        <f>Table3[[#This Row],[Delivery Time]]-Table3[[#This Row],[Order Time]]</f>
        <v>2.4305555555555469E-2</v>
      </c>
      <c r="L1094" s="43">
        <v>35</v>
      </c>
      <c r="M1094" s="25" t="s">
        <v>0</v>
      </c>
      <c r="N1094" s="28"/>
      <c r="O1094" s="28" t="s">
        <v>39</v>
      </c>
      <c r="P1094" s="25" t="s">
        <v>20</v>
      </c>
    </row>
    <row r="1095" spans="1:16" x14ac:dyDescent="0.25">
      <c r="A1095" s="23">
        <f t="shared" si="68"/>
        <v>1094</v>
      </c>
      <c r="B1095" s="24">
        <v>43315</v>
      </c>
      <c r="C1095" s="18" t="str">
        <f t="shared" si="69"/>
        <v>Friday</v>
      </c>
      <c r="D1095" s="10" t="str">
        <f t="shared" si="70"/>
        <v>Same</v>
      </c>
      <c r="E1095" s="2">
        <v>36.21</v>
      </c>
      <c r="F1095" s="2">
        <v>4</v>
      </c>
      <c r="G1095" s="1">
        <f t="shared" si="71"/>
        <v>0.11046672190002761</v>
      </c>
      <c r="H1095" s="2">
        <v>1.5</v>
      </c>
      <c r="I1095" s="26">
        <v>0.79791666666666661</v>
      </c>
      <c r="J1095" s="26">
        <v>0.83263888888888893</v>
      </c>
      <c r="K1095" s="27">
        <f>Table3[[#This Row],[Delivery Time]]-Table3[[#This Row],[Order Time]]</f>
        <v>3.4722222222222321E-2</v>
      </c>
      <c r="L1095" s="43">
        <v>50</v>
      </c>
      <c r="M1095" s="25" t="s">
        <v>0</v>
      </c>
      <c r="N1095" s="28"/>
      <c r="O1095" s="28" t="s">
        <v>41</v>
      </c>
      <c r="P1095" s="25" t="s">
        <v>20</v>
      </c>
    </row>
    <row r="1096" spans="1:16" x14ac:dyDescent="0.25">
      <c r="A1096" s="23">
        <f t="shared" si="68"/>
        <v>1095</v>
      </c>
      <c r="B1096" s="24">
        <v>43316</v>
      </c>
      <c r="C1096" s="18" t="str">
        <f t="shared" si="69"/>
        <v>Saturday</v>
      </c>
      <c r="D1096" s="10" t="str">
        <f t="shared" si="70"/>
        <v>Different</v>
      </c>
      <c r="E1096" s="2">
        <v>41.84</v>
      </c>
      <c r="F1096" s="2">
        <v>6</v>
      </c>
      <c r="G1096" s="1">
        <f t="shared" si="71"/>
        <v>0.14340344168260036</v>
      </c>
      <c r="H1096" s="2">
        <v>1.5</v>
      </c>
      <c r="I1096" s="26">
        <v>0.75138888888888899</v>
      </c>
      <c r="J1096" s="26">
        <v>0.77083333333333337</v>
      </c>
      <c r="K1096" s="27">
        <f>Table3[[#This Row],[Delivery Time]]-Table3[[#This Row],[Order Time]]</f>
        <v>1.9444444444444375E-2</v>
      </c>
      <c r="L1096" s="43">
        <v>28</v>
      </c>
      <c r="M1096" s="25" t="s">
        <v>11</v>
      </c>
      <c r="N1096" s="28"/>
      <c r="O1096" s="28" t="s">
        <v>39</v>
      </c>
      <c r="P1096" s="25" t="s">
        <v>20</v>
      </c>
    </row>
    <row r="1097" spans="1:16" x14ac:dyDescent="0.25">
      <c r="A1097" s="23">
        <f t="shared" si="68"/>
        <v>1096</v>
      </c>
      <c r="B1097" s="24">
        <v>43316</v>
      </c>
      <c r="C1097" s="18" t="str">
        <f t="shared" si="69"/>
        <v>Saturday</v>
      </c>
      <c r="D1097" s="10" t="str">
        <f t="shared" si="70"/>
        <v>Same</v>
      </c>
      <c r="E1097" s="2">
        <v>56.18</v>
      </c>
      <c r="F1097" s="2">
        <v>4</v>
      </c>
      <c r="G1097" s="1">
        <f t="shared" si="71"/>
        <v>7.1199715201139199E-2</v>
      </c>
      <c r="H1097" s="2">
        <v>1.5</v>
      </c>
      <c r="I1097" s="26">
        <v>0.78055555555555556</v>
      </c>
      <c r="J1097" s="26">
        <v>0.80972222222222223</v>
      </c>
      <c r="K1097" s="27">
        <f>Table3[[#This Row],[Delivery Time]]-Table3[[#This Row],[Order Time]]</f>
        <v>2.9166666666666674E-2</v>
      </c>
      <c r="L1097" s="43">
        <v>42</v>
      </c>
      <c r="M1097" s="25" t="s">
        <v>12</v>
      </c>
      <c r="N1097" s="28"/>
      <c r="O1097" s="28" t="s">
        <v>41</v>
      </c>
      <c r="P1097" s="25" t="s">
        <v>20</v>
      </c>
    </row>
    <row r="1098" spans="1:16" x14ac:dyDescent="0.25">
      <c r="A1098" s="23">
        <f t="shared" si="68"/>
        <v>1097</v>
      </c>
      <c r="B1098" s="24">
        <v>43316</v>
      </c>
      <c r="C1098" s="18" t="str">
        <f t="shared" si="69"/>
        <v>Saturday</v>
      </c>
      <c r="D1098" s="10" t="str">
        <f t="shared" si="70"/>
        <v>Same</v>
      </c>
      <c r="E1098" s="2">
        <v>22.41</v>
      </c>
      <c r="F1098" s="2">
        <v>5</v>
      </c>
      <c r="G1098" s="1">
        <f t="shared" si="71"/>
        <v>0.22311468094600626</v>
      </c>
      <c r="H1098" s="2">
        <v>1.5</v>
      </c>
      <c r="I1098" s="26">
        <v>0.78819444444444453</v>
      </c>
      <c r="J1098" s="26">
        <v>0.81944444444444453</v>
      </c>
      <c r="K1098" s="27">
        <f>Table3[[#This Row],[Delivery Time]]-Table3[[#This Row],[Order Time]]</f>
        <v>3.125E-2</v>
      </c>
      <c r="L1098" s="43">
        <v>45</v>
      </c>
      <c r="M1098" s="25" t="s">
        <v>0</v>
      </c>
      <c r="N1098" s="28" t="s">
        <v>25</v>
      </c>
      <c r="O1098" s="28" t="s">
        <v>39</v>
      </c>
      <c r="P1098" s="25" t="s">
        <v>20</v>
      </c>
    </row>
    <row r="1099" spans="1:16" x14ac:dyDescent="0.25">
      <c r="A1099" s="23">
        <f t="shared" si="68"/>
        <v>1098</v>
      </c>
      <c r="B1099" s="24">
        <v>43316</v>
      </c>
      <c r="C1099" s="18" t="str">
        <f t="shared" si="69"/>
        <v>Saturday</v>
      </c>
      <c r="D1099" s="10" t="str">
        <f t="shared" si="70"/>
        <v>Same</v>
      </c>
      <c r="E1099" s="2">
        <v>51.85</v>
      </c>
      <c r="F1099" s="2">
        <v>6</v>
      </c>
      <c r="G1099" s="1">
        <f t="shared" si="71"/>
        <v>0.11571841851494696</v>
      </c>
      <c r="H1099" s="2">
        <v>1.5</v>
      </c>
      <c r="I1099" s="26">
        <v>0.82708333333333339</v>
      </c>
      <c r="J1099" s="26">
        <v>0.85486111111111107</v>
      </c>
      <c r="K1099" s="27">
        <f>Table3[[#This Row],[Delivery Time]]-Table3[[#This Row],[Order Time]]</f>
        <v>2.7777777777777679E-2</v>
      </c>
      <c r="L1099" s="43">
        <v>40</v>
      </c>
      <c r="M1099" s="25" t="s">
        <v>12</v>
      </c>
      <c r="N1099" s="28"/>
      <c r="O1099" s="28" t="s">
        <v>39</v>
      </c>
      <c r="P1099" s="25" t="s">
        <v>20</v>
      </c>
    </row>
    <row r="1100" spans="1:16" x14ac:dyDescent="0.25">
      <c r="A1100" s="23">
        <f t="shared" si="68"/>
        <v>1099</v>
      </c>
      <c r="B1100" s="24">
        <v>43316</v>
      </c>
      <c r="C1100" s="18" t="str">
        <f t="shared" si="69"/>
        <v>Saturday</v>
      </c>
      <c r="D1100" s="10" t="str">
        <f t="shared" si="70"/>
        <v>Same</v>
      </c>
      <c r="E1100" s="2">
        <v>47.31</v>
      </c>
      <c r="F1100" s="2">
        <v>8</v>
      </c>
      <c r="G1100" s="1">
        <f t="shared" si="71"/>
        <v>0.16909744240118368</v>
      </c>
      <c r="H1100" s="2">
        <v>1.5</v>
      </c>
      <c r="I1100" s="26">
        <v>0.83124999999999993</v>
      </c>
      <c r="J1100" s="26">
        <v>0.86458333333333337</v>
      </c>
      <c r="K1100" s="27">
        <f>Table3[[#This Row],[Delivery Time]]-Table3[[#This Row],[Order Time]]</f>
        <v>3.3333333333333437E-2</v>
      </c>
      <c r="L1100" s="43">
        <v>48</v>
      </c>
      <c r="M1100" s="25" t="s">
        <v>0</v>
      </c>
      <c r="N1100" s="28"/>
      <c r="O1100" s="28" t="s">
        <v>39</v>
      </c>
      <c r="P1100" s="25" t="s">
        <v>20</v>
      </c>
    </row>
    <row r="1101" spans="1:16" x14ac:dyDescent="0.25">
      <c r="A1101" s="23">
        <f t="shared" si="68"/>
        <v>1100</v>
      </c>
      <c r="B1101" s="24">
        <v>43317</v>
      </c>
      <c r="C1101" s="18" t="str">
        <f t="shared" si="69"/>
        <v>Sunday</v>
      </c>
      <c r="D1101" s="10" t="str">
        <f t="shared" si="70"/>
        <v>Different</v>
      </c>
      <c r="E1101" s="2">
        <v>25.44</v>
      </c>
      <c r="F1101" s="2">
        <v>5</v>
      </c>
      <c r="G1101" s="1">
        <f t="shared" si="71"/>
        <v>0.19654088050314464</v>
      </c>
      <c r="H1101" s="2">
        <v>1.5</v>
      </c>
      <c r="I1101" s="26">
        <v>0.71319444444444446</v>
      </c>
      <c r="J1101" s="26">
        <v>0.74652777777777779</v>
      </c>
      <c r="K1101" s="27">
        <f>Table3[[#This Row],[Delivery Time]]-Table3[[#This Row],[Order Time]]</f>
        <v>3.3333333333333326E-2</v>
      </c>
      <c r="L1101" s="43">
        <v>48</v>
      </c>
      <c r="M1101" s="25" t="s">
        <v>0</v>
      </c>
      <c r="N1101" s="28"/>
      <c r="O1101" s="28" t="s">
        <v>39</v>
      </c>
      <c r="P1101" s="25" t="s">
        <v>20</v>
      </c>
    </row>
    <row r="1102" spans="1:16" x14ac:dyDescent="0.25">
      <c r="A1102" s="23">
        <f t="shared" si="68"/>
        <v>1101</v>
      </c>
      <c r="B1102" s="24">
        <v>43317</v>
      </c>
      <c r="C1102" s="18" t="str">
        <f t="shared" si="69"/>
        <v>Sunday</v>
      </c>
      <c r="D1102" s="10" t="str">
        <f t="shared" si="70"/>
        <v>Same</v>
      </c>
      <c r="E1102" s="2">
        <v>51.91</v>
      </c>
      <c r="F1102" s="2">
        <v>10</v>
      </c>
      <c r="G1102" s="1">
        <f t="shared" si="71"/>
        <v>0.19264110961279138</v>
      </c>
      <c r="H1102" s="2">
        <v>1.5</v>
      </c>
      <c r="I1102" s="26">
        <v>0.71597222222222223</v>
      </c>
      <c r="J1102" s="26">
        <v>0.75347222222222221</v>
      </c>
      <c r="K1102" s="27">
        <f>Table3[[#This Row],[Delivery Time]]-Table3[[#This Row],[Order Time]]</f>
        <v>3.7499999999999978E-2</v>
      </c>
      <c r="L1102" s="43">
        <v>53.999999999999993</v>
      </c>
      <c r="M1102" s="25" t="s">
        <v>0</v>
      </c>
      <c r="N1102" s="28"/>
      <c r="O1102" s="28" t="s">
        <v>39</v>
      </c>
      <c r="P1102" s="25" t="s">
        <v>20</v>
      </c>
    </row>
    <row r="1103" spans="1:16" x14ac:dyDescent="0.25">
      <c r="A1103" s="23">
        <f t="shared" si="68"/>
        <v>1102</v>
      </c>
      <c r="B1103" s="24">
        <v>43317</v>
      </c>
      <c r="C1103" s="18" t="str">
        <f t="shared" si="69"/>
        <v>Sunday</v>
      </c>
      <c r="D1103" s="10" t="str">
        <f t="shared" si="70"/>
        <v>Same</v>
      </c>
      <c r="E1103" s="2">
        <v>69.709999999999994</v>
      </c>
      <c r="F1103" s="2">
        <v>10</v>
      </c>
      <c r="G1103" s="1">
        <f t="shared" si="71"/>
        <v>0.14345144168698898</v>
      </c>
      <c r="H1103" s="2">
        <v>1.5</v>
      </c>
      <c r="I1103" s="26">
        <v>0.7284722222222223</v>
      </c>
      <c r="J1103" s="26">
        <v>0.76041666666666663</v>
      </c>
      <c r="K1103" s="27">
        <f>Table3[[#This Row],[Delivery Time]]-Table3[[#This Row],[Order Time]]</f>
        <v>3.1944444444444331E-2</v>
      </c>
      <c r="L1103" s="43">
        <v>46.000000000000007</v>
      </c>
      <c r="M1103" s="25" t="s">
        <v>0</v>
      </c>
      <c r="N1103" s="28"/>
      <c r="O1103" s="28" t="s">
        <v>39</v>
      </c>
      <c r="P1103" s="25" t="s">
        <v>20</v>
      </c>
    </row>
    <row r="1104" spans="1:16" x14ac:dyDescent="0.25">
      <c r="A1104" s="23">
        <f t="shared" si="68"/>
        <v>1103</v>
      </c>
      <c r="B1104" s="24">
        <v>43317</v>
      </c>
      <c r="C1104" s="18" t="str">
        <f t="shared" si="69"/>
        <v>Sunday</v>
      </c>
      <c r="D1104" s="10" t="str">
        <f t="shared" si="70"/>
        <v>Same</v>
      </c>
      <c r="E1104" s="2">
        <v>55.02</v>
      </c>
      <c r="F1104" s="2">
        <v>12</v>
      </c>
      <c r="G1104" s="1">
        <f t="shared" si="71"/>
        <v>0.21810250817884405</v>
      </c>
      <c r="H1104" s="2">
        <v>1.5</v>
      </c>
      <c r="I1104" s="26">
        <v>0.7680555555555556</v>
      </c>
      <c r="J1104" s="26">
        <v>0.7944444444444444</v>
      </c>
      <c r="K1104" s="27">
        <f>Table3[[#This Row],[Delivery Time]]-Table3[[#This Row],[Order Time]]</f>
        <v>2.6388888888888795E-2</v>
      </c>
      <c r="L1104" s="43">
        <v>38</v>
      </c>
      <c r="M1104" s="25" t="s">
        <v>0</v>
      </c>
      <c r="N1104" s="28"/>
      <c r="O1104" s="28" t="s">
        <v>39</v>
      </c>
      <c r="P1104" s="25" t="s">
        <v>20</v>
      </c>
    </row>
    <row r="1105" spans="1:16" x14ac:dyDescent="0.25">
      <c r="A1105" s="23">
        <f t="shared" si="68"/>
        <v>1104</v>
      </c>
      <c r="B1105" s="24">
        <v>43317</v>
      </c>
      <c r="C1105" s="18" t="str">
        <f t="shared" si="69"/>
        <v>Sunday</v>
      </c>
      <c r="D1105" s="10" t="str">
        <f t="shared" si="70"/>
        <v>Same</v>
      </c>
      <c r="E1105" s="2">
        <v>13.53</v>
      </c>
      <c r="F1105" s="2">
        <v>4</v>
      </c>
      <c r="G1105" s="1">
        <f t="shared" si="71"/>
        <v>0.29563932002956395</v>
      </c>
      <c r="H1105" s="2">
        <v>1.5</v>
      </c>
      <c r="I1105" s="26">
        <v>0.77500000000000002</v>
      </c>
      <c r="J1105" s="26">
        <v>0.8027777777777777</v>
      </c>
      <c r="K1105" s="27">
        <f>Table3[[#This Row],[Delivery Time]]-Table3[[#This Row],[Order Time]]</f>
        <v>2.7777777777777679E-2</v>
      </c>
      <c r="L1105" s="43">
        <v>40</v>
      </c>
      <c r="M1105" s="25" t="s">
        <v>0</v>
      </c>
      <c r="N1105" s="28"/>
      <c r="O1105" s="28" t="s">
        <v>39</v>
      </c>
      <c r="P1105" s="25" t="s">
        <v>20</v>
      </c>
    </row>
    <row r="1106" spans="1:16" x14ac:dyDescent="0.25">
      <c r="A1106" s="23">
        <f t="shared" si="68"/>
        <v>1105</v>
      </c>
      <c r="B1106" s="24">
        <v>43322</v>
      </c>
      <c r="C1106" s="18" t="str">
        <f t="shared" si="69"/>
        <v>Friday</v>
      </c>
      <c r="D1106" s="10" t="str">
        <f t="shared" si="70"/>
        <v>Different</v>
      </c>
      <c r="E1106" s="2">
        <v>34.26</v>
      </c>
      <c r="F1106" s="2">
        <v>5</v>
      </c>
      <c r="G1106" s="1">
        <f t="shared" si="71"/>
        <v>0.14594279042615296</v>
      </c>
      <c r="H1106" s="2">
        <v>1.5</v>
      </c>
      <c r="I1106" s="26">
        <v>0.75277777777777777</v>
      </c>
      <c r="J1106" s="26">
        <v>0.78333333333333333</v>
      </c>
      <c r="K1106" s="27">
        <f>Table3[[#This Row],[Delivery Time]]-Table3[[#This Row],[Order Time]]</f>
        <v>3.0555555555555558E-2</v>
      </c>
      <c r="L1106" s="43">
        <v>44</v>
      </c>
      <c r="M1106" s="25" t="s">
        <v>0</v>
      </c>
      <c r="N1106" s="28"/>
      <c r="O1106" s="28" t="s">
        <v>39</v>
      </c>
      <c r="P1106" s="25" t="s">
        <v>20</v>
      </c>
    </row>
    <row r="1107" spans="1:16" x14ac:dyDescent="0.25">
      <c r="A1107" s="23">
        <f t="shared" si="68"/>
        <v>1106</v>
      </c>
      <c r="B1107" s="24">
        <v>43322</v>
      </c>
      <c r="C1107" s="18" t="str">
        <f t="shared" si="69"/>
        <v>Friday</v>
      </c>
      <c r="D1107" s="10" t="str">
        <f t="shared" si="70"/>
        <v>Same</v>
      </c>
      <c r="E1107" s="2">
        <v>47.31</v>
      </c>
      <c r="F1107" s="2">
        <v>10</v>
      </c>
      <c r="G1107" s="1">
        <f t="shared" si="71"/>
        <v>0.21137180300147959</v>
      </c>
      <c r="H1107" s="2">
        <v>1.5</v>
      </c>
      <c r="I1107" s="26">
        <v>0.76041666666666663</v>
      </c>
      <c r="J1107" s="26">
        <v>0.79166666666666663</v>
      </c>
      <c r="K1107" s="27">
        <f>Table3[[#This Row],[Delivery Time]]-Table3[[#This Row],[Order Time]]</f>
        <v>3.125E-2</v>
      </c>
      <c r="L1107" s="43">
        <v>45</v>
      </c>
      <c r="M1107" s="25" t="s">
        <v>0</v>
      </c>
      <c r="N1107" s="28"/>
      <c r="O1107" s="28" t="s">
        <v>39</v>
      </c>
      <c r="P1107" s="25" t="s">
        <v>20</v>
      </c>
    </row>
    <row r="1108" spans="1:16" x14ac:dyDescent="0.25">
      <c r="A1108" s="23">
        <f t="shared" si="68"/>
        <v>1107</v>
      </c>
      <c r="B1108" s="24">
        <v>43322</v>
      </c>
      <c r="C1108" s="18" t="str">
        <f t="shared" si="69"/>
        <v>Friday</v>
      </c>
      <c r="D1108" s="10" t="str">
        <f t="shared" si="70"/>
        <v>Same</v>
      </c>
      <c r="E1108" s="2">
        <v>32.69</v>
      </c>
      <c r="F1108" s="2">
        <v>3</v>
      </c>
      <c r="G1108" s="1">
        <f t="shared" si="71"/>
        <v>9.1771183848271654E-2</v>
      </c>
      <c r="H1108" s="2">
        <v>5</v>
      </c>
      <c r="I1108" s="26">
        <v>0.76597222222222217</v>
      </c>
      <c r="J1108" s="26">
        <v>0.80138888888888893</v>
      </c>
      <c r="K1108" s="27">
        <f>Table3[[#This Row],[Delivery Time]]-Table3[[#This Row],[Order Time]]</f>
        <v>3.5416666666666763E-2</v>
      </c>
      <c r="L1108" s="43">
        <v>51</v>
      </c>
      <c r="M1108" s="25" t="s">
        <v>0</v>
      </c>
      <c r="N1108" s="28"/>
      <c r="O1108" s="28" t="s">
        <v>41</v>
      </c>
      <c r="P1108" s="25" t="s">
        <v>20</v>
      </c>
    </row>
    <row r="1109" spans="1:16" x14ac:dyDescent="0.25">
      <c r="A1109" s="23">
        <f t="shared" si="68"/>
        <v>1108</v>
      </c>
      <c r="B1109" s="24">
        <v>43322</v>
      </c>
      <c r="C1109" s="18" t="str">
        <f t="shared" si="69"/>
        <v>Friday</v>
      </c>
      <c r="D1109" s="10" t="str">
        <f t="shared" si="70"/>
        <v>Same</v>
      </c>
      <c r="E1109" s="2">
        <v>93.96</v>
      </c>
      <c r="F1109" s="2">
        <v>10</v>
      </c>
      <c r="G1109" s="1">
        <f t="shared" si="71"/>
        <v>0.10642826734780758</v>
      </c>
      <c r="H1109" s="2">
        <v>1.5</v>
      </c>
      <c r="I1109" s="26">
        <v>0.8041666666666667</v>
      </c>
      <c r="J1109" s="26">
        <v>0.83333333333333337</v>
      </c>
      <c r="K1109" s="27">
        <f>Table3[[#This Row],[Delivery Time]]-Table3[[#This Row],[Order Time]]</f>
        <v>2.9166666666666674E-2</v>
      </c>
      <c r="L1109" s="43">
        <v>42</v>
      </c>
      <c r="M1109" s="25" t="s">
        <v>11</v>
      </c>
      <c r="N1109" s="28"/>
      <c r="O1109" s="28" t="s">
        <v>39</v>
      </c>
      <c r="P1109" s="25" t="s">
        <v>20</v>
      </c>
    </row>
    <row r="1110" spans="1:16" x14ac:dyDescent="0.25">
      <c r="A1110" s="23">
        <f t="shared" si="68"/>
        <v>1109</v>
      </c>
      <c r="B1110" s="24">
        <v>43322</v>
      </c>
      <c r="C1110" s="18" t="str">
        <f t="shared" si="69"/>
        <v>Friday</v>
      </c>
      <c r="D1110" s="10" t="str">
        <f t="shared" si="70"/>
        <v>Same</v>
      </c>
      <c r="E1110" s="2">
        <v>44</v>
      </c>
      <c r="F1110" s="2">
        <v>4</v>
      </c>
      <c r="G1110" s="1">
        <f t="shared" si="71"/>
        <v>9.0909090909090912E-2</v>
      </c>
      <c r="H1110" s="2">
        <v>1.5</v>
      </c>
      <c r="I1110" s="26">
        <v>0.80486111111111114</v>
      </c>
      <c r="J1110" s="26">
        <v>0.84166666666666667</v>
      </c>
      <c r="K1110" s="27">
        <f>Table3[[#This Row],[Delivery Time]]-Table3[[#This Row],[Order Time]]</f>
        <v>3.6805555555555536E-2</v>
      </c>
      <c r="L1110" s="43">
        <v>53</v>
      </c>
      <c r="M1110" s="25" t="s">
        <v>36</v>
      </c>
      <c r="N1110" s="28"/>
      <c r="O1110" s="28" t="s">
        <v>39</v>
      </c>
      <c r="P1110" s="25" t="s">
        <v>20</v>
      </c>
    </row>
    <row r="1111" spans="1:16" x14ac:dyDescent="0.25">
      <c r="A1111" s="23">
        <f t="shared" si="68"/>
        <v>1110</v>
      </c>
      <c r="B1111" s="24">
        <v>43322</v>
      </c>
      <c r="C1111" s="18" t="str">
        <f t="shared" si="69"/>
        <v>Friday</v>
      </c>
      <c r="D1111" s="10" t="str">
        <f t="shared" si="70"/>
        <v>Same</v>
      </c>
      <c r="E1111" s="2">
        <v>40.049999999999997</v>
      </c>
      <c r="F1111" s="2">
        <v>5</v>
      </c>
      <c r="G1111" s="1">
        <f t="shared" si="71"/>
        <v>0.12484394506866418</v>
      </c>
      <c r="H1111" s="2">
        <v>5</v>
      </c>
      <c r="I1111" s="26">
        <v>0.80208333333333337</v>
      </c>
      <c r="J1111" s="26">
        <v>0.84791666666666676</v>
      </c>
      <c r="K1111" s="27">
        <f>Table3[[#This Row],[Delivery Time]]-Table3[[#This Row],[Order Time]]</f>
        <v>4.5833333333333393E-2</v>
      </c>
      <c r="L1111" s="43">
        <v>66</v>
      </c>
      <c r="M1111" s="25" t="s">
        <v>36</v>
      </c>
      <c r="N1111" s="28"/>
      <c r="O1111" s="28" t="s">
        <v>39</v>
      </c>
      <c r="P1111" s="25" t="s">
        <v>20</v>
      </c>
    </row>
    <row r="1112" spans="1:16" x14ac:dyDescent="0.25">
      <c r="A1112" s="23">
        <f t="shared" ref="A1112:A1175" si="72">ROW(A1111)</f>
        <v>1111</v>
      </c>
      <c r="B1112" s="24">
        <v>43322</v>
      </c>
      <c r="C1112" s="18" t="str">
        <f t="shared" si="69"/>
        <v>Friday</v>
      </c>
      <c r="D1112" s="10" t="str">
        <f t="shared" si="70"/>
        <v>Same</v>
      </c>
      <c r="E1112" s="2">
        <v>40.58</v>
      </c>
      <c r="F1112" s="2">
        <v>5</v>
      </c>
      <c r="G1112" s="1">
        <f t="shared" si="71"/>
        <v>0.12321340561853131</v>
      </c>
      <c r="H1112" s="2">
        <v>1.5</v>
      </c>
      <c r="I1112" s="26">
        <v>0.84791666666666676</v>
      </c>
      <c r="J1112" s="26">
        <v>0.87361111111111101</v>
      </c>
      <c r="K1112" s="27">
        <f>Table3[[#This Row],[Delivery Time]]-Table3[[#This Row],[Order Time]]</f>
        <v>2.5694444444444242E-2</v>
      </c>
      <c r="L1112" s="43">
        <v>37</v>
      </c>
      <c r="M1112" s="25" t="s">
        <v>0</v>
      </c>
      <c r="N1112" s="28"/>
      <c r="O1112" s="28" t="s">
        <v>39</v>
      </c>
      <c r="P1112" s="25" t="s">
        <v>20</v>
      </c>
    </row>
    <row r="1113" spans="1:16" x14ac:dyDescent="0.25">
      <c r="A1113" s="23">
        <f t="shared" si="72"/>
        <v>1112</v>
      </c>
      <c r="B1113" s="24">
        <v>43322</v>
      </c>
      <c r="C1113" s="18" t="str">
        <f t="shared" si="69"/>
        <v>Friday</v>
      </c>
      <c r="D1113" s="10" t="str">
        <f t="shared" si="70"/>
        <v>Same</v>
      </c>
      <c r="E1113" s="2">
        <v>51.09</v>
      </c>
      <c r="F1113" s="2">
        <v>10.91</v>
      </c>
      <c r="G1113" s="1">
        <f t="shared" si="71"/>
        <v>0.21354472499510666</v>
      </c>
      <c r="H1113" s="2">
        <v>1.5</v>
      </c>
      <c r="I1113" s="26">
        <v>0.85277777777777775</v>
      </c>
      <c r="J1113" s="26">
        <v>0.87708333333333333</v>
      </c>
      <c r="K1113" s="27">
        <f>Table3[[#This Row],[Delivery Time]]-Table3[[#This Row],[Order Time]]</f>
        <v>2.430555555555558E-2</v>
      </c>
      <c r="L1113" s="43">
        <v>35</v>
      </c>
      <c r="M1113" s="25" t="s">
        <v>0</v>
      </c>
      <c r="N1113" s="28"/>
      <c r="O1113" s="28" t="s">
        <v>39</v>
      </c>
      <c r="P1113" s="25" t="s">
        <v>20</v>
      </c>
    </row>
    <row r="1114" spans="1:16" x14ac:dyDescent="0.25">
      <c r="A1114" s="23">
        <f t="shared" si="72"/>
        <v>1113</v>
      </c>
      <c r="B1114" s="24">
        <v>43322</v>
      </c>
      <c r="C1114" s="18" t="str">
        <f t="shared" si="69"/>
        <v>Friday</v>
      </c>
      <c r="D1114" s="10" t="str">
        <f t="shared" si="70"/>
        <v>Same</v>
      </c>
      <c r="E1114" s="2">
        <v>24.57</v>
      </c>
      <c r="F1114" s="2">
        <v>0.43</v>
      </c>
      <c r="G1114" s="1">
        <f t="shared" si="71"/>
        <v>1.7501017501017499E-2</v>
      </c>
      <c r="H1114" s="2">
        <v>1.5</v>
      </c>
      <c r="I1114" s="26">
        <v>0.85416666666666663</v>
      </c>
      <c r="J1114" s="26">
        <v>0.88541666666666663</v>
      </c>
      <c r="K1114" s="27">
        <f>Table3[[#This Row],[Delivery Time]]-Table3[[#This Row],[Order Time]]</f>
        <v>3.125E-2</v>
      </c>
      <c r="L1114" s="43">
        <v>45</v>
      </c>
      <c r="M1114" s="25" t="s">
        <v>0</v>
      </c>
      <c r="N1114" s="28" t="s">
        <v>24</v>
      </c>
      <c r="O1114" s="28" t="s">
        <v>39</v>
      </c>
      <c r="P1114" s="25" t="s">
        <v>20</v>
      </c>
    </row>
    <row r="1115" spans="1:16" x14ac:dyDescent="0.25">
      <c r="A1115" s="23">
        <f t="shared" si="72"/>
        <v>1114</v>
      </c>
      <c r="B1115" s="24">
        <v>43323</v>
      </c>
      <c r="C1115" s="18" t="str">
        <f t="shared" si="69"/>
        <v>Saturday</v>
      </c>
      <c r="D1115" s="10" t="str">
        <f t="shared" si="70"/>
        <v>Different</v>
      </c>
      <c r="E1115" s="2">
        <v>37.35</v>
      </c>
      <c r="F1115" s="2">
        <v>8</v>
      </c>
      <c r="G1115" s="1">
        <f t="shared" si="71"/>
        <v>0.214190093708166</v>
      </c>
      <c r="H1115" s="2">
        <v>1.5</v>
      </c>
      <c r="I1115" s="26">
        <v>0.75694444444444453</v>
      </c>
      <c r="J1115" s="26">
        <v>0.78472222222222221</v>
      </c>
      <c r="K1115" s="27">
        <f>Table3[[#This Row],[Delivery Time]]-Table3[[#This Row],[Order Time]]</f>
        <v>2.7777777777777679E-2</v>
      </c>
      <c r="L1115" s="43">
        <v>40</v>
      </c>
      <c r="M1115" s="25" t="s">
        <v>11</v>
      </c>
      <c r="N1115" s="28"/>
      <c r="O1115" s="28" t="s">
        <v>39</v>
      </c>
      <c r="P1115" s="25" t="s">
        <v>20</v>
      </c>
    </row>
    <row r="1116" spans="1:16" x14ac:dyDescent="0.25">
      <c r="A1116" s="23">
        <f t="shared" si="72"/>
        <v>1115</v>
      </c>
      <c r="B1116" s="24">
        <v>43323</v>
      </c>
      <c r="C1116" s="18" t="str">
        <f t="shared" si="69"/>
        <v>Saturday</v>
      </c>
      <c r="D1116" s="10" t="str">
        <f t="shared" si="70"/>
        <v>Same</v>
      </c>
      <c r="E1116" s="2">
        <v>23.82</v>
      </c>
      <c r="F1116" s="2">
        <v>8.18</v>
      </c>
      <c r="G1116" s="1">
        <f t="shared" si="71"/>
        <v>0.34340890008396302</v>
      </c>
      <c r="H1116" s="2">
        <v>1.5</v>
      </c>
      <c r="I1116" s="26">
        <v>0.76666666666666661</v>
      </c>
      <c r="J1116" s="26">
        <v>0.79166666666666663</v>
      </c>
      <c r="K1116" s="27">
        <f>Table3[[#This Row],[Delivery Time]]-Table3[[#This Row],[Order Time]]</f>
        <v>2.5000000000000022E-2</v>
      </c>
      <c r="L1116" s="43">
        <v>36</v>
      </c>
      <c r="M1116" s="25" t="s">
        <v>11</v>
      </c>
      <c r="N1116" s="28"/>
      <c r="O1116" s="28" t="s">
        <v>39</v>
      </c>
      <c r="P1116" s="25" t="s">
        <v>20</v>
      </c>
    </row>
    <row r="1117" spans="1:16" x14ac:dyDescent="0.25">
      <c r="A1117" s="23">
        <f t="shared" si="72"/>
        <v>1116</v>
      </c>
      <c r="B1117" s="24">
        <v>43323</v>
      </c>
      <c r="C1117" s="18" t="str">
        <f t="shared" si="69"/>
        <v>Saturday</v>
      </c>
      <c r="D1117" s="10" t="str">
        <f t="shared" si="70"/>
        <v>Same</v>
      </c>
      <c r="E1117" s="2">
        <v>60.02</v>
      </c>
      <c r="F1117" s="2">
        <v>5</v>
      </c>
      <c r="G1117" s="1">
        <f t="shared" si="71"/>
        <v>8.3305564811729418E-2</v>
      </c>
      <c r="H1117" s="2">
        <v>1.5</v>
      </c>
      <c r="I1117" s="26">
        <v>0.76527777777777783</v>
      </c>
      <c r="J1117" s="26">
        <v>0.79861111111111116</v>
      </c>
      <c r="K1117" s="27">
        <f>Table3[[#This Row],[Delivery Time]]-Table3[[#This Row],[Order Time]]</f>
        <v>3.3333333333333326E-2</v>
      </c>
      <c r="L1117" s="43">
        <v>48</v>
      </c>
      <c r="M1117" s="25" t="s">
        <v>11</v>
      </c>
      <c r="N1117" s="28"/>
      <c r="O1117" s="28" t="s">
        <v>39</v>
      </c>
      <c r="P1117" s="25" t="s">
        <v>20</v>
      </c>
    </row>
    <row r="1118" spans="1:16" x14ac:dyDescent="0.25">
      <c r="A1118" s="23">
        <f t="shared" si="72"/>
        <v>1117</v>
      </c>
      <c r="B1118" s="24">
        <v>43323</v>
      </c>
      <c r="C1118" s="18" t="str">
        <f t="shared" si="69"/>
        <v>Saturday</v>
      </c>
      <c r="D1118" s="10" t="str">
        <f t="shared" si="70"/>
        <v>Same</v>
      </c>
      <c r="E1118" s="2">
        <v>45.9</v>
      </c>
      <c r="F1118" s="2">
        <v>3</v>
      </c>
      <c r="G1118" s="1">
        <f t="shared" si="71"/>
        <v>6.535947712418301E-2</v>
      </c>
      <c r="H1118" s="2">
        <v>1.5</v>
      </c>
      <c r="I1118" s="26">
        <v>0.79583333333333339</v>
      </c>
      <c r="J1118" s="26">
        <v>0.82361111111111107</v>
      </c>
      <c r="K1118" s="27">
        <f>Table3[[#This Row],[Delivery Time]]-Table3[[#This Row],[Order Time]]</f>
        <v>2.7777777777777679E-2</v>
      </c>
      <c r="L1118" s="43">
        <v>40</v>
      </c>
      <c r="M1118" s="25" t="s">
        <v>0</v>
      </c>
      <c r="N1118" s="28" t="s">
        <v>22</v>
      </c>
      <c r="O1118" s="28" t="s">
        <v>39</v>
      </c>
      <c r="P1118" s="25" t="s">
        <v>20</v>
      </c>
    </row>
    <row r="1119" spans="1:16" x14ac:dyDescent="0.25">
      <c r="A1119" s="23">
        <f t="shared" si="72"/>
        <v>1118</v>
      </c>
      <c r="B1119" s="24">
        <v>43323</v>
      </c>
      <c r="C1119" s="18" t="str">
        <f t="shared" si="69"/>
        <v>Saturday</v>
      </c>
      <c r="D1119" s="10" t="str">
        <f t="shared" si="70"/>
        <v>Same</v>
      </c>
      <c r="E1119" s="2">
        <v>33.020000000000003</v>
      </c>
      <c r="F1119" s="2">
        <v>3</v>
      </c>
      <c r="G1119" s="1">
        <f t="shared" si="71"/>
        <v>9.0854027861901873E-2</v>
      </c>
      <c r="H1119" s="2">
        <v>5</v>
      </c>
      <c r="I1119" s="26">
        <v>0.79513888888888884</v>
      </c>
      <c r="J1119" s="26">
        <v>0.83333333333333337</v>
      </c>
      <c r="K1119" s="27">
        <f>Table3[[#This Row],[Delivery Time]]-Table3[[#This Row],[Order Time]]</f>
        <v>3.8194444444444531E-2</v>
      </c>
      <c r="L1119" s="43">
        <v>54.999999999999993</v>
      </c>
      <c r="M1119" s="25" t="s">
        <v>0</v>
      </c>
      <c r="N1119" s="28"/>
      <c r="O1119" s="28" t="s">
        <v>39</v>
      </c>
      <c r="P1119" s="25" t="s">
        <v>20</v>
      </c>
    </row>
    <row r="1120" spans="1:16" x14ac:dyDescent="0.25">
      <c r="A1120" s="23">
        <f t="shared" si="72"/>
        <v>1119</v>
      </c>
      <c r="B1120" s="24">
        <v>43323</v>
      </c>
      <c r="C1120" s="18" t="str">
        <f t="shared" si="69"/>
        <v>Saturday</v>
      </c>
      <c r="D1120" s="10" t="str">
        <f t="shared" si="70"/>
        <v>Same</v>
      </c>
      <c r="E1120" s="2">
        <v>36.75</v>
      </c>
      <c r="F1120" s="2">
        <v>8</v>
      </c>
      <c r="G1120" s="1">
        <f t="shared" si="71"/>
        <v>0.21768707482993196</v>
      </c>
      <c r="H1120" s="2">
        <v>1.5</v>
      </c>
      <c r="I1120" s="26">
        <v>0.79861111111111116</v>
      </c>
      <c r="J1120" s="26">
        <v>0.84166666666666667</v>
      </c>
      <c r="K1120" s="27">
        <f>Table3[[#This Row],[Delivery Time]]-Table3[[#This Row],[Order Time]]</f>
        <v>4.3055555555555514E-2</v>
      </c>
      <c r="L1120" s="43">
        <v>62.000000000000007</v>
      </c>
      <c r="M1120" s="25" t="s">
        <v>0</v>
      </c>
      <c r="N1120" s="28" t="s">
        <v>24</v>
      </c>
      <c r="O1120" s="28" t="s">
        <v>39</v>
      </c>
      <c r="P1120" s="25" t="s">
        <v>20</v>
      </c>
    </row>
    <row r="1121" spans="1:16" x14ac:dyDescent="0.25">
      <c r="A1121" s="23">
        <f t="shared" si="72"/>
        <v>1120</v>
      </c>
      <c r="B1121" s="24">
        <v>43323</v>
      </c>
      <c r="C1121" s="18" t="str">
        <f t="shared" si="69"/>
        <v>Saturday</v>
      </c>
      <c r="D1121" s="10" t="str">
        <f t="shared" si="70"/>
        <v>Same</v>
      </c>
      <c r="E1121" s="2">
        <v>50.82</v>
      </c>
      <c r="F1121" s="2">
        <v>5</v>
      </c>
      <c r="G1121" s="1">
        <f t="shared" si="71"/>
        <v>9.8386462022825652E-2</v>
      </c>
      <c r="H1121" s="2">
        <v>1.5</v>
      </c>
      <c r="I1121" s="26">
        <v>0.80347222222222225</v>
      </c>
      <c r="J1121" s="26">
        <v>0.84791666666666676</v>
      </c>
      <c r="K1121" s="27">
        <f>Table3[[#This Row],[Delivery Time]]-Table3[[#This Row],[Order Time]]</f>
        <v>4.4444444444444509E-2</v>
      </c>
      <c r="L1121" s="43">
        <v>64</v>
      </c>
      <c r="M1121" s="25" t="s">
        <v>0</v>
      </c>
      <c r="N1121" s="28" t="s">
        <v>25</v>
      </c>
      <c r="O1121" s="28" t="s">
        <v>39</v>
      </c>
      <c r="P1121" s="25" t="s">
        <v>20</v>
      </c>
    </row>
    <row r="1122" spans="1:16" x14ac:dyDescent="0.25">
      <c r="A1122" s="23">
        <f t="shared" si="72"/>
        <v>1121</v>
      </c>
      <c r="B1122" s="24">
        <v>43323</v>
      </c>
      <c r="C1122" s="18" t="str">
        <f t="shared" si="69"/>
        <v>Saturday</v>
      </c>
      <c r="D1122" s="10" t="str">
        <f t="shared" si="70"/>
        <v>Same</v>
      </c>
      <c r="E1122" s="2">
        <v>51.31</v>
      </c>
      <c r="F1122" s="2">
        <v>10</v>
      </c>
      <c r="G1122" s="1">
        <f t="shared" si="71"/>
        <v>0.19489378288832584</v>
      </c>
      <c r="H1122" s="2">
        <v>1.5</v>
      </c>
      <c r="I1122" s="26">
        <v>0.86805555555555547</v>
      </c>
      <c r="J1122" s="26">
        <v>0.86805555555555547</v>
      </c>
      <c r="K1122" s="27">
        <f>Table3[[#This Row],[Delivery Time]]-Table3[[#This Row],[Order Time]]</f>
        <v>0</v>
      </c>
      <c r="L1122" s="43">
        <v>0</v>
      </c>
      <c r="M1122" s="25" t="s">
        <v>11</v>
      </c>
      <c r="N1122" s="28"/>
      <c r="O1122" s="28" t="s">
        <v>39</v>
      </c>
      <c r="P1122" s="25" t="s">
        <v>16</v>
      </c>
    </row>
    <row r="1123" spans="1:16" x14ac:dyDescent="0.25">
      <c r="A1123" s="23">
        <f t="shared" si="72"/>
        <v>1122</v>
      </c>
      <c r="B1123" s="24">
        <v>43323</v>
      </c>
      <c r="C1123" s="18" t="str">
        <f t="shared" si="69"/>
        <v>Saturday</v>
      </c>
      <c r="D1123" s="10" t="str">
        <f t="shared" si="70"/>
        <v>Same</v>
      </c>
      <c r="E1123" s="2">
        <v>22.41</v>
      </c>
      <c r="F1123" s="2">
        <v>1</v>
      </c>
      <c r="G1123" s="1">
        <f t="shared" si="71"/>
        <v>4.4622936189201247E-2</v>
      </c>
      <c r="H1123" s="2">
        <v>1.5</v>
      </c>
      <c r="I1123" s="26">
        <v>0.86388888888888893</v>
      </c>
      <c r="J1123" s="26">
        <v>0.89861111111111114</v>
      </c>
      <c r="K1123" s="27">
        <f>Table3[[#This Row],[Delivery Time]]-Table3[[#This Row],[Order Time]]</f>
        <v>3.472222222222221E-2</v>
      </c>
      <c r="L1123" s="43">
        <v>50</v>
      </c>
      <c r="M1123" s="25" t="s">
        <v>11</v>
      </c>
      <c r="N1123" s="28"/>
      <c r="O1123" s="28" t="s">
        <v>39</v>
      </c>
      <c r="P1123" s="25" t="s">
        <v>20</v>
      </c>
    </row>
    <row r="1124" spans="1:16" x14ac:dyDescent="0.25">
      <c r="A1124" s="23">
        <f t="shared" si="72"/>
        <v>1123</v>
      </c>
      <c r="B1124" s="24">
        <v>43323</v>
      </c>
      <c r="C1124" s="18" t="str">
        <f t="shared" si="69"/>
        <v>Saturday</v>
      </c>
      <c r="D1124" s="10" t="str">
        <f t="shared" si="70"/>
        <v>Same</v>
      </c>
      <c r="E1124" s="2">
        <v>38.92</v>
      </c>
      <c r="F1124" s="2">
        <v>6.08</v>
      </c>
      <c r="G1124" s="1">
        <f t="shared" si="71"/>
        <v>0.15621788283658786</v>
      </c>
      <c r="H1124" s="2">
        <v>1.5</v>
      </c>
      <c r="I1124" s="26">
        <v>0.86805555555555547</v>
      </c>
      <c r="J1124" s="26">
        <v>0.91111111111111109</v>
      </c>
      <c r="K1124" s="27">
        <f>Table3[[#This Row],[Delivery Time]]-Table3[[#This Row],[Order Time]]</f>
        <v>4.3055555555555625E-2</v>
      </c>
      <c r="L1124" s="43">
        <v>62.000000000000007</v>
      </c>
      <c r="M1124" s="25" t="s">
        <v>11</v>
      </c>
      <c r="N1124" s="28"/>
      <c r="O1124" s="28" t="s">
        <v>41</v>
      </c>
      <c r="P1124" s="25" t="s">
        <v>20</v>
      </c>
    </row>
    <row r="1125" spans="1:16" x14ac:dyDescent="0.25">
      <c r="A1125" s="23">
        <f t="shared" si="72"/>
        <v>1124</v>
      </c>
      <c r="B1125" s="24">
        <v>43324</v>
      </c>
      <c r="C1125" s="18" t="str">
        <f t="shared" si="69"/>
        <v>Sunday</v>
      </c>
      <c r="D1125" s="10" t="str">
        <f t="shared" si="70"/>
        <v>Different</v>
      </c>
      <c r="E1125" s="2">
        <v>34.64</v>
      </c>
      <c r="F1125" s="2">
        <v>5.36</v>
      </c>
      <c r="G1125" s="1">
        <f t="shared" si="71"/>
        <v>0.15473441108545036</v>
      </c>
      <c r="H1125" s="2">
        <v>5</v>
      </c>
      <c r="I1125" s="26">
        <v>0.69305555555555554</v>
      </c>
      <c r="J1125" s="26">
        <v>0.72430555555555554</v>
      </c>
      <c r="K1125" s="27">
        <f>Table3[[#This Row],[Delivery Time]]-Table3[[#This Row],[Order Time]]</f>
        <v>3.125E-2</v>
      </c>
      <c r="L1125" s="43">
        <v>45</v>
      </c>
      <c r="M1125" s="25" t="s">
        <v>11</v>
      </c>
      <c r="N1125" s="28"/>
      <c r="O1125" s="28" t="s">
        <v>39</v>
      </c>
      <c r="P1125" s="25" t="s">
        <v>20</v>
      </c>
    </row>
    <row r="1126" spans="1:16" x14ac:dyDescent="0.25">
      <c r="A1126" s="23">
        <f t="shared" si="72"/>
        <v>1125</v>
      </c>
      <c r="B1126" s="24">
        <v>43324</v>
      </c>
      <c r="C1126" s="18" t="str">
        <f t="shared" si="69"/>
        <v>Sunday</v>
      </c>
      <c r="D1126" s="10" t="str">
        <f t="shared" si="70"/>
        <v>Same</v>
      </c>
      <c r="E1126" s="2">
        <v>23.22</v>
      </c>
      <c r="F1126" s="2">
        <v>5</v>
      </c>
      <c r="G1126" s="1">
        <f t="shared" si="71"/>
        <v>0.2153316106804479</v>
      </c>
      <c r="H1126" s="2">
        <v>1.5</v>
      </c>
      <c r="I1126" s="26">
        <v>0.72361111111111109</v>
      </c>
      <c r="J1126" s="26">
        <v>0.75277777777777777</v>
      </c>
      <c r="K1126" s="27">
        <f>Table3[[#This Row],[Delivery Time]]-Table3[[#This Row],[Order Time]]</f>
        <v>2.9166666666666674E-2</v>
      </c>
      <c r="L1126" s="43">
        <v>42</v>
      </c>
      <c r="M1126" s="25" t="s">
        <v>0</v>
      </c>
      <c r="N1126" s="28" t="s">
        <v>25</v>
      </c>
      <c r="O1126" s="28" t="s">
        <v>39</v>
      </c>
      <c r="P1126" s="25" t="s">
        <v>20</v>
      </c>
    </row>
    <row r="1127" spans="1:16" x14ac:dyDescent="0.25">
      <c r="A1127" s="23">
        <f t="shared" si="72"/>
        <v>1126</v>
      </c>
      <c r="B1127" s="24">
        <v>43324</v>
      </c>
      <c r="C1127" s="18" t="str">
        <f t="shared" si="69"/>
        <v>Sunday</v>
      </c>
      <c r="D1127" s="10" t="str">
        <f t="shared" si="70"/>
        <v>Same</v>
      </c>
      <c r="E1127" s="2">
        <v>30.31</v>
      </c>
      <c r="F1127" s="2">
        <v>3</v>
      </c>
      <c r="G1127" s="1">
        <f t="shared" si="71"/>
        <v>9.8977235235895744E-2</v>
      </c>
      <c r="H1127" s="2">
        <v>1.5</v>
      </c>
      <c r="I1127" s="26">
        <v>0.73541666666666661</v>
      </c>
      <c r="J1127" s="26">
        <v>0.7597222222222223</v>
      </c>
      <c r="K1127" s="27">
        <f>Table3[[#This Row],[Delivery Time]]-Table3[[#This Row],[Order Time]]</f>
        <v>2.4305555555555691E-2</v>
      </c>
      <c r="L1127" s="43">
        <v>35</v>
      </c>
      <c r="M1127" s="25" t="s">
        <v>0</v>
      </c>
      <c r="N1127" s="28"/>
      <c r="O1127" s="28" t="s">
        <v>41</v>
      </c>
      <c r="P1127" s="25" t="s">
        <v>20</v>
      </c>
    </row>
    <row r="1128" spans="1:16" x14ac:dyDescent="0.25">
      <c r="A1128" s="23">
        <f t="shared" si="72"/>
        <v>1127</v>
      </c>
      <c r="B1128" s="24">
        <v>43324</v>
      </c>
      <c r="C1128" s="18" t="str">
        <f t="shared" si="69"/>
        <v>Sunday</v>
      </c>
      <c r="D1128" s="10" t="str">
        <f t="shared" si="70"/>
        <v>Same</v>
      </c>
      <c r="E1128" s="2">
        <v>28.62</v>
      </c>
      <c r="F1128" s="2">
        <v>7</v>
      </c>
      <c r="G1128" s="1">
        <f t="shared" si="71"/>
        <v>0.24458420684835777</v>
      </c>
      <c r="H1128" s="2">
        <v>5</v>
      </c>
      <c r="I1128" s="26">
        <v>0.73055555555555562</v>
      </c>
      <c r="J1128" s="26">
        <v>0.76874999999999993</v>
      </c>
      <c r="K1128" s="27">
        <f>Table3[[#This Row],[Delivery Time]]-Table3[[#This Row],[Order Time]]</f>
        <v>3.8194444444444309E-2</v>
      </c>
      <c r="L1128" s="43">
        <v>54.999999999999993</v>
      </c>
      <c r="M1128" s="25" t="s">
        <v>0</v>
      </c>
      <c r="N1128" s="28"/>
      <c r="O1128" s="28" t="s">
        <v>39</v>
      </c>
      <c r="P1128" s="25" t="s">
        <v>20</v>
      </c>
    </row>
    <row r="1129" spans="1:16" x14ac:dyDescent="0.25">
      <c r="A1129" s="23">
        <f t="shared" si="72"/>
        <v>1128</v>
      </c>
      <c r="B1129" s="24">
        <v>43324</v>
      </c>
      <c r="C1129" s="18" t="str">
        <f t="shared" si="69"/>
        <v>Sunday</v>
      </c>
      <c r="D1129" s="10" t="str">
        <f t="shared" si="70"/>
        <v>Same</v>
      </c>
      <c r="E1129" s="2">
        <v>48.66</v>
      </c>
      <c r="F1129" s="2">
        <v>7</v>
      </c>
      <c r="G1129" s="1">
        <f t="shared" si="71"/>
        <v>0.14385532264693796</v>
      </c>
      <c r="H1129" s="2">
        <v>5</v>
      </c>
      <c r="I1129" s="26">
        <v>0.73749999999999993</v>
      </c>
      <c r="J1129" s="26">
        <v>0.7729166666666667</v>
      </c>
      <c r="K1129" s="27">
        <f>Table3[[#This Row],[Delivery Time]]-Table3[[#This Row],[Order Time]]</f>
        <v>3.5416666666666763E-2</v>
      </c>
      <c r="L1129" s="43">
        <v>51</v>
      </c>
      <c r="M1129" s="25" t="s">
        <v>0</v>
      </c>
      <c r="N1129" s="28"/>
      <c r="O1129" s="28" t="s">
        <v>39</v>
      </c>
      <c r="P1129" s="25" t="s">
        <v>20</v>
      </c>
    </row>
    <row r="1130" spans="1:16" x14ac:dyDescent="0.25">
      <c r="A1130" s="23">
        <f t="shared" si="72"/>
        <v>1129</v>
      </c>
      <c r="B1130" s="24">
        <v>43324</v>
      </c>
      <c r="C1130" s="18" t="str">
        <f t="shared" si="69"/>
        <v>Sunday</v>
      </c>
      <c r="D1130" s="10" t="str">
        <f t="shared" si="70"/>
        <v>Same</v>
      </c>
      <c r="E1130" s="2">
        <v>40.270000000000003</v>
      </c>
      <c r="F1130" s="2">
        <v>18</v>
      </c>
      <c r="G1130" s="1">
        <f t="shared" si="71"/>
        <v>0.44698286565681644</v>
      </c>
      <c r="H1130" s="2">
        <v>1.5</v>
      </c>
      <c r="I1130" s="26">
        <v>0.78888888888888886</v>
      </c>
      <c r="J1130" s="26">
        <v>0.80694444444444446</v>
      </c>
      <c r="K1130" s="27">
        <f>Table3[[#This Row],[Delivery Time]]-Table3[[#This Row],[Order Time]]</f>
        <v>1.8055555555555602E-2</v>
      </c>
      <c r="L1130" s="43">
        <v>26</v>
      </c>
      <c r="M1130" s="25" t="s">
        <v>0</v>
      </c>
      <c r="N1130" s="28"/>
      <c r="O1130" s="28" t="s">
        <v>39</v>
      </c>
      <c r="P1130" s="25" t="s">
        <v>20</v>
      </c>
    </row>
    <row r="1131" spans="1:16" x14ac:dyDescent="0.25">
      <c r="A1131" s="23">
        <f t="shared" si="72"/>
        <v>1130</v>
      </c>
      <c r="B1131" s="24">
        <v>43324</v>
      </c>
      <c r="C1131" s="18" t="str">
        <f t="shared" si="69"/>
        <v>Sunday</v>
      </c>
      <c r="D1131" s="10" t="str">
        <f t="shared" si="70"/>
        <v>Same</v>
      </c>
      <c r="E1131" s="2">
        <v>17</v>
      </c>
      <c r="F1131" s="2">
        <v>15</v>
      </c>
      <c r="G1131" s="1">
        <f t="shared" si="71"/>
        <v>0.88235294117647056</v>
      </c>
      <c r="H1131" s="2">
        <v>1.5</v>
      </c>
      <c r="I1131" s="26">
        <v>0.8125</v>
      </c>
      <c r="J1131" s="26">
        <v>0.8305555555555556</v>
      </c>
      <c r="K1131" s="27">
        <f>Table3[[#This Row],[Delivery Time]]-Table3[[#This Row],[Order Time]]</f>
        <v>1.8055555555555602E-2</v>
      </c>
      <c r="L1131" s="43">
        <v>26</v>
      </c>
      <c r="M1131" s="25" t="s">
        <v>11</v>
      </c>
      <c r="N1131" s="28"/>
      <c r="O1131" s="28" t="s">
        <v>39</v>
      </c>
      <c r="P1131" s="25" t="s">
        <v>20</v>
      </c>
    </row>
    <row r="1132" spans="1:16" x14ac:dyDescent="0.25">
      <c r="A1132" s="23">
        <f t="shared" si="72"/>
        <v>1131</v>
      </c>
      <c r="B1132" s="24">
        <v>43329</v>
      </c>
      <c r="C1132" s="18" t="str">
        <f t="shared" si="69"/>
        <v>Friday</v>
      </c>
      <c r="D1132" s="10" t="str">
        <f t="shared" si="70"/>
        <v>Different</v>
      </c>
      <c r="E1132" s="2">
        <v>24.03</v>
      </c>
      <c r="F1132" s="2">
        <v>4</v>
      </c>
      <c r="G1132" s="1">
        <f t="shared" si="71"/>
        <v>0.16645859342488556</v>
      </c>
      <c r="H1132" s="2">
        <v>1.5</v>
      </c>
      <c r="I1132" s="26">
        <v>0.75902777777777775</v>
      </c>
      <c r="J1132" s="26">
        <v>0.79027777777777775</v>
      </c>
      <c r="K1132" s="27">
        <f>Table3[[#This Row],[Delivery Time]]-Table3[[#This Row],[Order Time]]</f>
        <v>3.125E-2</v>
      </c>
      <c r="L1132" s="43">
        <v>45</v>
      </c>
      <c r="M1132" s="25" t="s">
        <v>0</v>
      </c>
      <c r="N1132" s="28"/>
      <c r="O1132" s="28" t="s">
        <v>39</v>
      </c>
      <c r="P1132" s="25" t="s">
        <v>20</v>
      </c>
    </row>
    <row r="1133" spans="1:16" x14ac:dyDescent="0.25">
      <c r="A1133" s="23">
        <f t="shared" si="72"/>
        <v>1132</v>
      </c>
      <c r="B1133" s="24">
        <v>43329</v>
      </c>
      <c r="C1133" s="18" t="str">
        <f t="shared" si="69"/>
        <v>Friday</v>
      </c>
      <c r="D1133" s="10" t="str">
        <f t="shared" si="70"/>
        <v>Same</v>
      </c>
      <c r="E1133" s="2">
        <v>38.369999999999997</v>
      </c>
      <c r="F1133" s="2">
        <v>5</v>
      </c>
      <c r="G1133" s="1">
        <f t="shared" si="71"/>
        <v>0.13031013812874642</v>
      </c>
      <c r="H1133" s="2">
        <v>5</v>
      </c>
      <c r="I1133" s="26">
        <v>0.7631944444444444</v>
      </c>
      <c r="J1133" s="26">
        <v>0.80069444444444438</v>
      </c>
      <c r="K1133" s="27">
        <f>Table3[[#This Row],[Delivery Time]]-Table3[[#This Row],[Order Time]]</f>
        <v>3.7499999999999978E-2</v>
      </c>
      <c r="L1133" s="43">
        <v>53.999999999999993</v>
      </c>
      <c r="M1133" s="25" t="s">
        <v>0</v>
      </c>
      <c r="N1133" s="28"/>
      <c r="O1133" s="28" t="s">
        <v>39</v>
      </c>
      <c r="P1133" s="25" t="s">
        <v>20</v>
      </c>
    </row>
    <row r="1134" spans="1:16" x14ac:dyDescent="0.25">
      <c r="A1134" s="23">
        <f t="shared" si="72"/>
        <v>1133</v>
      </c>
      <c r="B1134" s="24">
        <v>43329</v>
      </c>
      <c r="C1134" s="18" t="str">
        <f t="shared" si="69"/>
        <v>Friday</v>
      </c>
      <c r="D1134" s="10" t="str">
        <f t="shared" si="70"/>
        <v>Same</v>
      </c>
      <c r="E1134" s="2">
        <v>66.03</v>
      </c>
      <c r="F1134" s="2">
        <v>4</v>
      </c>
      <c r="G1134" s="1">
        <f t="shared" si="71"/>
        <v>6.0578524912918368E-2</v>
      </c>
      <c r="H1134" s="2">
        <v>5</v>
      </c>
      <c r="I1134" s="26">
        <v>0.76458333333333339</v>
      </c>
      <c r="J1134" s="26">
        <v>0.80972222222222223</v>
      </c>
      <c r="K1134" s="27">
        <f>Table3[[#This Row],[Delivery Time]]-Table3[[#This Row],[Order Time]]</f>
        <v>4.513888888888884E-2</v>
      </c>
      <c r="L1134" s="43">
        <v>65</v>
      </c>
      <c r="M1134" s="25" t="s">
        <v>0</v>
      </c>
      <c r="N1134" s="28"/>
      <c r="O1134" s="28" t="s">
        <v>39</v>
      </c>
      <c r="P1134" s="25" t="s">
        <v>20</v>
      </c>
    </row>
    <row r="1135" spans="1:16" x14ac:dyDescent="0.25">
      <c r="A1135" s="23">
        <f t="shared" si="72"/>
        <v>1134</v>
      </c>
      <c r="B1135" s="24">
        <v>43329</v>
      </c>
      <c r="C1135" s="18" t="str">
        <f t="shared" si="69"/>
        <v>Friday</v>
      </c>
      <c r="D1135" s="10" t="str">
        <f t="shared" si="70"/>
        <v>Same</v>
      </c>
      <c r="E1135" s="2">
        <v>43.46</v>
      </c>
      <c r="F1135" s="2">
        <v>5</v>
      </c>
      <c r="G1135" s="1">
        <f t="shared" si="71"/>
        <v>0.11504832029452369</v>
      </c>
      <c r="H1135" s="2">
        <v>1.5</v>
      </c>
      <c r="I1135" s="26">
        <v>0.82152777777777775</v>
      </c>
      <c r="J1135" s="26">
        <v>0.85138888888888886</v>
      </c>
      <c r="K1135" s="27">
        <f>Table3[[#This Row],[Delivery Time]]-Table3[[#This Row],[Order Time]]</f>
        <v>2.9861111111111116E-2</v>
      </c>
      <c r="L1135" s="43">
        <v>43</v>
      </c>
      <c r="M1135" s="25" t="s">
        <v>11</v>
      </c>
      <c r="N1135" s="28"/>
      <c r="O1135" s="28" t="s">
        <v>39</v>
      </c>
      <c r="P1135" s="25" t="s">
        <v>20</v>
      </c>
    </row>
    <row r="1136" spans="1:16" x14ac:dyDescent="0.25">
      <c r="A1136" s="23">
        <f t="shared" si="72"/>
        <v>1135</v>
      </c>
      <c r="B1136" s="24">
        <v>43329</v>
      </c>
      <c r="C1136" s="18" t="str">
        <f t="shared" si="69"/>
        <v>Friday</v>
      </c>
      <c r="D1136" s="10" t="str">
        <f t="shared" si="70"/>
        <v>Same</v>
      </c>
      <c r="E1136" s="2">
        <v>72.2</v>
      </c>
      <c r="F1136" s="2">
        <v>8</v>
      </c>
      <c r="G1136" s="1">
        <f t="shared" si="71"/>
        <v>0.11080332409972299</v>
      </c>
      <c r="H1136" s="2">
        <v>1.5</v>
      </c>
      <c r="I1136" s="26">
        <v>0.83263888888888893</v>
      </c>
      <c r="J1136" s="26">
        <v>0.85625000000000007</v>
      </c>
      <c r="K1136" s="27">
        <f>Table3[[#This Row],[Delivery Time]]-Table3[[#This Row],[Order Time]]</f>
        <v>2.3611111111111138E-2</v>
      </c>
      <c r="L1136" s="43">
        <v>34</v>
      </c>
      <c r="M1136" s="25" t="s">
        <v>11</v>
      </c>
      <c r="N1136" s="28"/>
      <c r="O1136" s="28" t="s">
        <v>39</v>
      </c>
      <c r="P1136" s="25" t="s">
        <v>20</v>
      </c>
    </row>
    <row r="1137" spans="1:16" x14ac:dyDescent="0.25">
      <c r="A1137" s="23">
        <f t="shared" si="72"/>
        <v>1136</v>
      </c>
      <c r="B1137" s="24">
        <v>43330</v>
      </c>
      <c r="C1137" s="18" t="str">
        <f t="shared" si="69"/>
        <v>Saturday</v>
      </c>
      <c r="D1137" s="10" t="str">
        <f t="shared" si="70"/>
        <v>Different</v>
      </c>
      <c r="E1137" s="2">
        <v>39.94</v>
      </c>
      <c r="F1137" s="2">
        <v>4</v>
      </c>
      <c r="G1137" s="1">
        <f t="shared" si="71"/>
        <v>0.10015022533800702</v>
      </c>
      <c r="H1137" s="2">
        <v>5</v>
      </c>
      <c r="I1137" s="26">
        <v>0.72499999999999998</v>
      </c>
      <c r="J1137" s="26">
        <v>0.75624999999999998</v>
      </c>
      <c r="K1137" s="27">
        <f>Table3[[#This Row],[Delivery Time]]-Table3[[#This Row],[Order Time]]</f>
        <v>3.125E-2</v>
      </c>
      <c r="L1137" s="43">
        <v>45</v>
      </c>
      <c r="M1137" s="25" t="s">
        <v>0</v>
      </c>
      <c r="N1137" s="28"/>
      <c r="O1137" s="28" t="s">
        <v>39</v>
      </c>
      <c r="P1137" s="25" t="s">
        <v>20</v>
      </c>
    </row>
    <row r="1138" spans="1:16" x14ac:dyDescent="0.25">
      <c r="A1138" s="23">
        <f t="shared" si="72"/>
        <v>1137</v>
      </c>
      <c r="B1138" s="24">
        <v>43330</v>
      </c>
      <c r="C1138" s="18" t="str">
        <f t="shared" si="69"/>
        <v>Saturday</v>
      </c>
      <c r="D1138" s="10" t="str">
        <f t="shared" si="70"/>
        <v>Same</v>
      </c>
      <c r="E1138" s="2">
        <v>20.3</v>
      </c>
      <c r="F1138" s="2">
        <v>3</v>
      </c>
      <c r="G1138" s="1">
        <f t="shared" si="71"/>
        <v>0.14778325123152708</v>
      </c>
      <c r="H1138" s="2">
        <v>1.5</v>
      </c>
      <c r="I1138" s="26">
        <v>0.77013888888888893</v>
      </c>
      <c r="J1138" s="26">
        <v>0.78194444444444444</v>
      </c>
      <c r="K1138" s="27">
        <f>Table3[[#This Row],[Delivery Time]]-Table3[[#This Row],[Order Time]]</f>
        <v>1.1805555555555514E-2</v>
      </c>
      <c r="L1138" s="43">
        <v>17</v>
      </c>
      <c r="M1138" s="25" t="s">
        <v>0</v>
      </c>
      <c r="N1138" s="28"/>
      <c r="O1138" s="28" t="s">
        <v>42</v>
      </c>
      <c r="P1138" s="25" t="s">
        <v>20</v>
      </c>
    </row>
    <row r="1139" spans="1:16" x14ac:dyDescent="0.25">
      <c r="A1139" s="23">
        <f t="shared" si="72"/>
        <v>1138</v>
      </c>
      <c r="B1139" s="24">
        <v>43330</v>
      </c>
      <c r="C1139" s="18" t="str">
        <f t="shared" si="69"/>
        <v>Saturday</v>
      </c>
      <c r="D1139" s="10" t="str">
        <f t="shared" si="70"/>
        <v>Same</v>
      </c>
      <c r="E1139" s="2">
        <v>104.46</v>
      </c>
      <c r="F1139" s="2">
        <v>10</v>
      </c>
      <c r="G1139" s="1">
        <f t="shared" si="71"/>
        <v>9.5730423128470229E-2</v>
      </c>
      <c r="H1139" s="2">
        <v>5</v>
      </c>
      <c r="I1139" s="26">
        <v>0.76250000000000007</v>
      </c>
      <c r="J1139" s="26">
        <v>0.79513888888888884</v>
      </c>
      <c r="K1139" s="27">
        <f>Table3[[#This Row],[Delivery Time]]-Table3[[#This Row],[Order Time]]</f>
        <v>3.2638888888888773E-2</v>
      </c>
      <c r="L1139" s="43">
        <v>47.000000000000007</v>
      </c>
      <c r="M1139" s="25" t="s">
        <v>0</v>
      </c>
      <c r="N1139" s="28"/>
      <c r="O1139" s="28" t="s">
        <v>39</v>
      </c>
      <c r="P1139" s="25" t="s">
        <v>20</v>
      </c>
    </row>
    <row r="1140" spans="1:16" x14ac:dyDescent="0.25">
      <c r="A1140" s="23">
        <f t="shared" si="72"/>
        <v>1139</v>
      </c>
      <c r="B1140" s="24">
        <v>43330</v>
      </c>
      <c r="C1140" s="18" t="str">
        <f t="shared" si="69"/>
        <v>Saturday</v>
      </c>
      <c r="D1140" s="10" t="str">
        <f t="shared" si="70"/>
        <v>Same</v>
      </c>
      <c r="E1140" s="2">
        <v>62.19</v>
      </c>
      <c r="F1140" s="2">
        <v>20</v>
      </c>
      <c r="G1140" s="1">
        <f t="shared" si="71"/>
        <v>0.32159511175430133</v>
      </c>
      <c r="H1140" s="2">
        <v>5</v>
      </c>
      <c r="I1140" s="26">
        <v>0.80347222222222225</v>
      </c>
      <c r="J1140" s="26">
        <v>0.84375</v>
      </c>
      <c r="K1140" s="27">
        <f>Table3[[#This Row],[Delivery Time]]-Table3[[#This Row],[Order Time]]</f>
        <v>4.0277777777777746E-2</v>
      </c>
      <c r="L1140" s="43">
        <v>58.000000000000007</v>
      </c>
      <c r="M1140" s="25" t="s">
        <v>0</v>
      </c>
      <c r="N1140" s="28"/>
      <c r="O1140" s="28" t="s">
        <v>39</v>
      </c>
      <c r="P1140" s="25" t="s">
        <v>20</v>
      </c>
    </row>
    <row r="1141" spans="1:16" x14ac:dyDescent="0.25">
      <c r="A1141" s="23">
        <f t="shared" si="72"/>
        <v>1140</v>
      </c>
      <c r="B1141" s="24">
        <v>43330</v>
      </c>
      <c r="C1141" s="18" t="str">
        <f t="shared" si="69"/>
        <v>Saturday</v>
      </c>
      <c r="D1141" s="10" t="str">
        <f t="shared" si="70"/>
        <v>Same</v>
      </c>
      <c r="E1141" s="2">
        <v>14.83</v>
      </c>
      <c r="F1141" s="2">
        <v>4</v>
      </c>
      <c r="G1141" s="1">
        <f t="shared" si="71"/>
        <v>0.26972353337828725</v>
      </c>
      <c r="H1141" s="2">
        <v>1.5</v>
      </c>
      <c r="I1141" s="26">
        <v>0.80833333333333324</v>
      </c>
      <c r="J1141" s="26">
        <v>0.85555555555555562</v>
      </c>
      <c r="K1141" s="27">
        <f>Table3[[#This Row],[Delivery Time]]-Table3[[#This Row],[Order Time]]</f>
        <v>4.7222222222222388E-2</v>
      </c>
      <c r="L1141" s="43">
        <v>68</v>
      </c>
      <c r="M1141" s="25" t="s">
        <v>0</v>
      </c>
      <c r="N1141" s="28"/>
      <c r="O1141" s="28" t="s">
        <v>39</v>
      </c>
      <c r="P1141" s="25" t="s">
        <v>20</v>
      </c>
    </row>
    <row r="1142" spans="1:16" x14ac:dyDescent="0.25">
      <c r="A1142" s="23">
        <f t="shared" si="72"/>
        <v>1141</v>
      </c>
      <c r="B1142" s="24">
        <v>43330</v>
      </c>
      <c r="C1142" s="18" t="str">
        <f t="shared" si="69"/>
        <v>Saturday</v>
      </c>
      <c r="D1142" s="10" t="str">
        <f t="shared" si="70"/>
        <v>Same</v>
      </c>
      <c r="E1142" s="2">
        <v>95.42</v>
      </c>
      <c r="F1142" s="2">
        <v>10</v>
      </c>
      <c r="G1142" s="1">
        <f t="shared" si="71"/>
        <v>0.10479983232026828</v>
      </c>
      <c r="H1142" s="2">
        <v>5</v>
      </c>
      <c r="I1142" s="26">
        <v>0.85069444444444453</v>
      </c>
      <c r="J1142" s="26">
        <v>0.89097222222222217</v>
      </c>
      <c r="K1142" s="27">
        <f>Table3[[#This Row],[Delivery Time]]-Table3[[#This Row],[Order Time]]</f>
        <v>4.0277777777777635E-2</v>
      </c>
      <c r="L1142" s="43">
        <v>58.000000000000007</v>
      </c>
      <c r="M1142" s="25" t="s">
        <v>1</v>
      </c>
      <c r="N1142" s="28"/>
      <c r="O1142" s="28" t="s">
        <v>39</v>
      </c>
      <c r="P1142" s="25" t="s">
        <v>20</v>
      </c>
    </row>
    <row r="1143" spans="1:16" x14ac:dyDescent="0.25">
      <c r="A1143" s="23">
        <f t="shared" si="72"/>
        <v>1142</v>
      </c>
      <c r="B1143" s="24">
        <v>43330</v>
      </c>
      <c r="C1143" s="18" t="str">
        <f t="shared" si="69"/>
        <v>Saturday</v>
      </c>
      <c r="D1143" s="10" t="str">
        <f t="shared" si="70"/>
        <v>Same</v>
      </c>
      <c r="E1143" s="2">
        <v>24.57</v>
      </c>
      <c r="F1143" s="2">
        <v>10</v>
      </c>
      <c r="G1143" s="1">
        <f t="shared" si="71"/>
        <v>0.40700040700040702</v>
      </c>
      <c r="H1143" s="2">
        <v>1.5</v>
      </c>
      <c r="I1143" s="26">
        <v>0.8666666666666667</v>
      </c>
      <c r="J1143" s="26">
        <v>0.90486111111111101</v>
      </c>
      <c r="K1143" s="27">
        <f>Table3[[#This Row],[Delivery Time]]-Table3[[#This Row],[Order Time]]</f>
        <v>3.8194444444444309E-2</v>
      </c>
      <c r="L1143" s="43">
        <v>54.999999999999993</v>
      </c>
      <c r="M1143" s="25" t="s">
        <v>12</v>
      </c>
      <c r="N1143" s="28"/>
      <c r="O1143" s="28" t="s">
        <v>41</v>
      </c>
      <c r="P1143" s="25" t="s">
        <v>20</v>
      </c>
    </row>
    <row r="1144" spans="1:16" x14ac:dyDescent="0.25">
      <c r="A1144" s="23">
        <f t="shared" si="72"/>
        <v>1143</v>
      </c>
      <c r="B1144" s="24">
        <v>43331</v>
      </c>
      <c r="C1144" s="18" t="str">
        <f t="shared" si="69"/>
        <v>Sunday</v>
      </c>
      <c r="D1144" s="10" t="str">
        <f t="shared" si="70"/>
        <v>Different</v>
      </c>
      <c r="E1144" s="2">
        <v>28.69</v>
      </c>
      <c r="F1144" s="2">
        <v>5</v>
      </c>
      <c r="G1144" s="1">
        <f t="shared" si="71"/>
        <v>0.17427675148135238</v>
      </c>
      <c r="H1144" s="2">
        <v>1.5</v>
      </c>
      <c r="I1144" s="26">
        <v>0.73888888888888893</v>
      </c>
      <c r="J1144" s="26">
        <v>0.75694444444444453</v>
      </c>
      <c r="K1144" s="27">
        <f>Table3[[#This Row],[Delivery Time]]-Table3[[#This Row],[Order Time]]</f>
        <v>1.8055555555555602E-2</v>
      </c>
      <c r="L1144" s="43">
        <v>26</v>
      </c>
      <c r="M1144" s="25" t="s">
        <v>0</v>
      </c>
      <c r="N1144" s="28"/>
      <c r="O1144" s="28" t="s">
        <v>41</v>
      </c>
      <c r="P1144" s="25" t="s">
        <v>20</v>
      </c>
    </row>
    <row r="1145" spans="1:16" x14ac:dyDescent="0.25">
      <c r="A1145" s="23">
        <f t="shared" si="72"/>
        <v>1144</v>
      </c>
      <c r="B1145" s="24">
        <v>43331</v>
      </c>
      <c r="C1145" s="18" t="str">
        <f t="shared" si="69"/>
        <v>Sunday</v>
      </c>
      <c r="D1145" s="10" t="str">
        <f t="shared" si="70"/>
        <v>Same</v>
      </c>
      <c r="E1145" s="2">
        <v>21.05</v>
      </c>
      <c r="F1145" s="2">
        <v>3</v>
      </c>
      <c r="G1145" s="1">
        <f t="shared" si="71"/>
        <v>0.14251781472684086</v>
      </c>
      <c r="H1145" s="2">
        <v>1.5</v>
      </c>
      <c r="I1145" s="26">
        <v>0.73888888888888893</v>
      </c>
      <c r="J1145" s="26">
        <v>0.76736111111111116</v>
      </c>
      <c r="K1145" s="27">
        <f>Table3[[#This Row],[Delivery Time]]-Table3[[#This Row],[Order Time]]</f>
        <v>2.8472222222222232E-2</v>
      </c>
      <c r="L1145" s="43">
        <v>41</v>
      </c>
      <c r="M1145" s="25" t="s">
        <v>0</v>
      </c>
      <c r="N1145" s="28"/>
      <c r="O1145" s="28" t="s">
        <v>39</v>
      </c>
      <c r="P1145" s="25" t="s">
        <v>20</v>
      </c>
    </row>
    <row r="1146" spans="1:16" x14ac:dyDescent="0.25">
      <c r="A1146" s="23">
        <f t="shared" si="72"/>
        <v>1145</v>
      </c>
      <c r="B1146" s="24">
        <v>43331</v>
      </c>
      <c r="C1146" s="18" t="str">
        <f t="shared" si="69"/>
        <v>Sunday</v>
      </c>
      <c r="D1146" s="10" t="str">
        <f t="shared" si="70"/>
        <v>Same</v>
      </c>
      <c r="E1146" s="2">
        <v>40.54</v>
      </c>
      <c r="F1146" s="2">
        <v>4</v>
      </c>
      <c r="G1146" s="1">
        <f t="shared" si="71"/>
        <v>9.8667982239763197E-2</v>
      </c>
      <c r="H1146" s="2">
        <v>1.5</v>
      </c>
      <c r="I1146" s="26">
        <v>0.80555555555555547</v>
      </c>
      <c r="J1146" s="26">
        <v>0.80555555555555547</v>
      </c>
      <c r="K1146" s="27">
        <f>Table3[[#This Row],[Delivery Time]]-Table3[[#This Row],[Order Time]]</f>
        <v>0</v>
      </c>
      <c r="L1146" s="43">
        <v>0</v>
      </c>
      <c r="M1146" s="25" t="s">
        <v>0</v>
      </c>
      <c r="N1146" s="28"/>
      <c r="O1146" s="28" t="s">
        <v>39</v>
      </c>
      <c r="P1146" s="25" t="s">
        <v>16</v>
      </c>
    </row>
    <row r="1147" spans="1:16" x14ac:dyDescent="0.25">
      <c r="A1147" s="23">
        <f t="shared" si="72"/>
        <v>1146</v>
      </c>
      <c r="B1147" s="24">
        <v>43331</v>
      </c>
      <c r="C1147" s="18" t="str">
        <f t="shared" si="69"/>
        <v>Sunday</v>
      </c>
      <c r="D1147" s="10" t="str">
        <f t="shared" si="70"/>
        <v>Same</v>
      </c>
      <c r="E1147" s="2">
        <v>26.03</v>
      </c>
      <c r="F1147" s="2">
        <v>6</v>
      </c>
      <c r="G1147" s="1">
        <f t="shared" si="71"/>
        <v>0.23050326546292738</v>
      </c>
      <c r="H1147" s="2">
        <v>1.5</v>
      </c>
      <c r="I1147" s="26">
        <v>0.77361111111111114</v>
      </c>
      <c r="J1147" s="26">
        <v>0.81805555555555554</v>
      </c>
      <c r="K1147" s="27">
        <f>Table3[[#This Row],[Delivery Time]]-Table3[[#This Row],[Order Time]]</f>
        <v>4.4444444444444398E-2</v>
      </c>
      <c r="L1147" s="43">
        <v>64</v>
      </c>
      <c r="M1147" s="25" t="s">
        <v>0</v>
      </c>
      <c r="N1147" s="28"/>
      <c r="O1147" s="28" t="s">
        <v>39</v>
      </c>
      <c r="P1147" s="25" t="s">
        <v>20</v>
      </c>
    </row>
    <row r="1148" spans="1:16" x14ac:dyDescent="0.25">
      <c r="A1148" s="23">
        <f t="shared" si="72"/>
        <v>1147</v>
      </c>
      <c r="B1148" s="24">
        <v>43331</v>
      </c>
      <c r="C1148" s="18" t="str">
        <f t="shared" si="69"/>
        <v>Sunday</v>
      </c>
      <c r="D1148" s="10" t="str">
        <f t="shared" si="70"/>
        <v>Same</v>
      </c>
      <c r="E1148" s="2">
        <v>23</v>
      </c>
      <c r="F1148" s="2">
        <v>6</v>
      </c>
      <c r="G1148" s="1">
        <f t="shared" si="71"/>
        <v>0.2608695652173913</v>
      </c>
      <c r="H1148" s="2">
        <v>1.5</v>
      </c>
      <c r="I1148" s="26">
        <v>0.78125</v>
      </c>
      <c r="J1148" s="26">
        <v>0.82638888888888884</v>
      </c>
      <c r="K1148" s="27">
        <f>Table3[[#This Row],[Delivery Time]]-Table3[[#This Row],[Order Time]]</f>
        <v>4.513888888888884E-2</v>
      </c>
      <c r="L1148" s="43">
        <v>65</v>
      </c>
      <c r="M1148" s="25" t="s">
        <v>0</v>
      </c>
      <c r="N1148" s="28"/>
      <c r="O1148" s="28" t="s">
        <v>41</v>
      </c>
      <c r="P1148" s="25" t="s">
        <v>20</v>
      </c>
    </row>
    <row r="1149" spans="1:16" x14ac:dyDescent="0.25">
      <c r="A1149" s="23">
        <f t="shared" si="72"/>
        <v>1148</v>
      </c>
      <c r="B1149" s="24">
        <v>43331</v>
      </c>
      <c r="C1149" s="18" t="str">
        <f t="shared" si="69"/>
        <v>Sunday</v>
      </c>
      <c r="D1149" s="10" t="str">
        <f t="shared" si="70"/>
        <v>Same</v>
      </c>
      <c r="E1149" s="2">
        <v>44.54</v>
      </c>
      <c r="F1149" s="2">
        <v>6</v>
      </c>
      <c r="G1149" s="1">
        <f t="shared" si="71"/>
        <v>0.13471037269869779</v>
      </c>
      <c r="H1149" s="2">
        <v>1.5</v>
      </c>
      <c r="I1149" s="26">
        <v>0.84375</v>
      </c>
      <c r="J1149" s="26">
        <v>0.86388888888888893</v>
      </c>
      <c r="K1149" s="27">
        <f>Table3[[#This Row],[Delivery Time]]-Table3[[#This Row],[Order Time]]</f>
        <v>2.0138888888888928E-2</v>
      </c>
      <c r="L1149" s="43">
        <v>29.000000000000004</v>
      </c>
      <c r="M1149" s="25" t="s">
        <v>0</v>
      </c>
      <c r="N1149" s="28"/>
      <c r="O1149" s="28" t="s">
        <v>39</v>
      </c>
      <c r="P1149" s="25" t="s">
        <v>20</v>
      </c>
    </row>
    <row r="1150" spans="1:16" x14ac:dyDescent="0.25">
      <c r="A1150" s="23">
        <f t="shared" si="72"/>
        <v>1149</v>
      </c>
      <c r="B1150" s="24">
        <v>43337</v>
      </c>
      <c r="C1150" s="18" t="str">
        <f t="shared" si="69"/>
        <v>Saturday</v>
      </c>
      <c r="D1150" s="10" t="str">
        <f t="shared" si="70"/>
        <v>Different</v>
      </c>
      <c r="E1150" s="2">
        <v>17</v>
      </c>
      <c r="F1150" s="2">
        <v>3</v>
      </c>
      <c r="G1150" s="1">
        <f t="shared" si="71"/>
        <v>0.17647058823529413</v>
      </c>
      <c r="H1150" s="2">
        <v>1.5</v>
      </c>
      <c r="I1150" s="26">
        <v>0.68958333333333333</v>
      </c>
      <c r="J1150" s="26">
        <v>0.71875</v>
      </c>
      <c r="K1150" s="27">
        <f>Table3[[#This Row],[Delivery Time]]-Table3[[#This Row],[Order Time]]</f>
        <v>2.9166666666666674E-2</v>
      </c>
      <c r="L1150" s="43">
        <v>42</v>
      </c>
      <c r="M1150" s="25" t="s">
        <v>11</v>
      </c>
      <c r="N1150" s="28"/>
      <c r="O1150" s="28" t="s">
        <v>39</v>
      </c>
      <c r="P1150" s="25" t="s">
        <v>20</v>
      </c>
    </row>
    <row r="1151" spans="1:16" x14ac:dyDescent="0.25">
      <c r="A1151" s="23">
        <f t="shared" si="72"/>
        <v>1150</v>
      </c>
      <c r="B1151" s="24">
        <v>43337</v>
      </c>
      <c r="C1151" s="18" t="str">
        <f t="shared" si="69"/>
        <v>Saturday</v>
      </c>
      <c r="D1151" s="10" t="str">
        <f t="shared" si="70"/>
        <v>Same</v>
      </c>
      <c r="E1151" s="2">
        <v>27.06</v>
      </c>
      <c r="F1151" s="2">
        <v>5</v>
      </c>
      <c r="G1151" s="1">
        <f t="shared" si="71"/>
        <v>0.18477457501847747</v>
      </c>
      <c r="H1151" s="2">
        <v>1.5</v>
      </c>
      <c r="I1151" s="26">
        <v>0.73958333333333337</v>
      </c>
      <c r="J1151" s="26">
        <v>0.76666666666666661</v>
      </c>
      <c r="K1151" s="27">
        <f>Table3[[#This Row],[Delivery Time]]-Table3[[#This Row],[Order Time]]</f>
        <v>2.7083333333333237E-2</v>
      </c>
      <c r="L1151" s="43">
        <v>39</v>
      </c>
      <c r="M1151" s="25" t="s">
        <v>11</v>
      </c>
      <c r="N1151" s="28"/>
      <c r="O1151" s="28" t="s">
        <v>39</v>
      </c>
      <c r="P1151" s="25" t="s">
        <v>20</v>
      </c>
    </row>
    <row r="1152" spans="1:16" x14ac:dyDescent="0.25">
      <c r="A1152" s="23">
        <f t="shared" si="72"/>
        <v>1151</v>
      </c>
      <c r="B1152" s="24">
        <v>43337</v>
      </c>
      <c r="C1152" s="18" t="str">
        <f t="shared" si="69"/>
        <v>Saturday</v>
      </c>
      <c r="D1152" s="10" t="str">
        <f t="shared" si="70"/>
        <v>Same</v>
      </c>
      <c r="E1152" s="2">
        <v>41.68</v>
      </c>
      <c r="F1152" s="2">
        <v>10</v>
      </c>
      <c r="G1152" s="1">
        <f t="shared" si="71"/>
        <v>0.23992322456813819</v>
      </c>
      <c r="H1152" s="2">
        <v>1.5</v>
      </c>
      <c r="I1152" s="26">
        <v>0.7402777777777777</v>
      </c>
      <c r="J1152" s="26">
        <v>0.77361111111111114</v>
      </c>
      <c r="K1152" s="27">
        <f>Table3[[#This Row],[Delivery Time]]-Table3[[#This Row],[Order Time]]</f>
        <v>3.3333333333333437E-2</v>
      </c>
      <c r="L1152" s="43">
        <v>48</v>
      </c>
      <c r="M1152" s="25" t="s">
        <v>11</v>
      </c>
      <c r="N1152" s="28"/>
      <c r="O1152" s="28" t="s">
        <v>41</v>
      </c>
      <c r="P1152" s="25" t="s">
        <v>20</v>
      </c>
    </row>
    <row r="1153" spans="1:16" x14ac:dyDescent="0.25">
      <c r="A1153" s="23">
        <f t="shared" si="72"/>
        <v>1152</v>
      </c>
      <c r="B1153" s="24">
        <v>43337</v>
      </c>
      <c r="C1153" s="18" t="str">
        <f t="shared" si="69"/>
        <v>Saturday</v>
      </c>
      <c r="D1153" s="10" t="str">
        <f t="shared" si="70"/>
        <v>Same</v>
      </c>
      <c r="E1153" s="2">
        <v>43.19</v>
      </c>
      <c r="F1153" s="2">
        <v>8</v>
      </c>
      <c r="G1153" s="1">
        <f t="shared" si="71"/>
        <v>0.1852280620514008</v>
      </c>
      <c r="H1153" s="2">
        <v>1.5</v>
      </c>
      <c r="I1153" s="26">
        <v>0.74930555555555556</v>
      </c>
      <c r="J1153" s="26">
        <v>0.78055555555555556</v>
      </c>
      <c r="K1153" s="27">
        <f>Table3[[#This Row],[Delivery Time]]-Table3[[#This Row],[Order Time]]</f>
        <v>3.125E-2</v>
      </c>
      <c r="L1153" s="43">
        <v>45</v>
      </c>
      <c r="M1153" s="25" t="s">
        <v>11</v>
      </c>
      <c r="N1153" s="28"/>
      <c r="O1153" s="28" t="s">
        <v>39</v>
      </c>
      <c r="P1153" s="25" t="s">
        <v>20</v>
      </c>
    </row>
    <row r="1154" spans="1:16" x14ac:dyDescent="0.25">
      <c r="A1154" s="23">
        <f t="shared" si="72"/>
        <v>1153</v>
      </c>
      <c r="B1154" s="24">
        <v>43337</v>
      </c>
      <c r="C1154" s="18" t="str">
        <f t="shared" si="69"/>
        <v>Saturday</v>
      </c>
      <c r="D1154" s="10" t="str">
        <f t="shared" si="70"/>
        <v>Same</v>
      </c>
      <c r="E1154" s="2">
        <v>24.3</v>
      </c>
      <c r="F1154" s="2">
        <v>3</v>
      </c>
      <c r="G1154" s="1">
        <f t="shared" si="71"/>
        <v>0.12345679012345678</v>
      </c>
      <c r="H1154" s="2">
        <v>1.5</v>
      </c>
      <c r="I1154" s="26">
        <v>0.78611111111111109</v>
      </c>
      <c r="J1154" s="26">
        <v>0.80972222222222223</v>
      </c>
      <c r="K1154" s="27">
        <f>Table3[[#This Row],[Delivery Time]]-Table3[[#This Row],[Order Time]]</f>
        <v>2.3611111111111138E-2</v>
      </c>
      <c r="L1154" s="43">
        <v>34</v>
      </c>
      <c r="M1154" s="25" t="s">
        <v>11</v>
      </c>
      <c r="N1154" s="28"/>
      <c r="O1154" s="28" t="s">
        <v>39</v>
      </c>
      <c r="P1154" s="25" t="s">
        <v>20</v>
      </c>
    </row>
    <row r="1155" spans="1:16" x14ac:dyDescent="0.25">
      <c r="A1155" s="23">
        <f t="shared" si="72"/>
        <v>1154</v>
      </c>
      <c r="B1155" s="24">
        <v>43337</v>
      </c>
      <c r="C1155" s="18" t="str">
        <f t="shared" si="69"/>
        <v>Saturday</v>
      </c>
      <c r="D1155" s="10" t="str">
        <f t="shared" si="70"/>
        <v>Same</v>
      </c>
      <c r="E1155" s="2">
        <v>35.61</v>
      </c>
      <c r="F1155" s="2">
        <v>6</v>
      </c>
      <c r="G1155" s="1">
        <f t="shared" si="71"/>
        <v>0.16849199663016007</v>
      </c>
      <c r="H1155" s="2">
        <v>1.5</v>
      </c>
      <c r="I1155" s="26">
        <v>0.7909722222222223</v>
      </c>
      <c r="J1155" s="26">
        <v>0.81874999999999998</v>
      </c>
      <c r="K1155" s="27">
        <f>Table3[[#This Row],[Delivery Time]]-Table3[[#This Row],[Order Time]]</f>
        <v>2.7777777777777679E-2</v>
      </c>
      <c r="L1155" s="43">
        <v>40</v>
      </c>
      <c r="M1155" s="25" t="s">
        <v>11</v>
      </c>
      <c r="N1155" s="28"/>
      <c r="O1155" s="28" t="s">
        <v>39</v>
      </c>
      <c r="P1155" s="25" t="s">
        <v>20</v>
      </c>
    </row>
    <row r="1156" spans="1:16" x14ac:dyDescent="0.25">
      <c r="A1156" s="23">
        <f t="shared" si="72"/>
        <v>1155</v>
      </c>
      <c r="B1156" s="24">
        <v>43337</v>
      </c>
      <c r="C1156" s="18" t="str">
        <f t="shared" si="69"/>
        <v>Saturday</v>
      </c>
      <c r="D1156" s="10" t="str">
        <f t="shared" si="70"/>
        <v>Same</v>
      </c>
      <c r="E1156" s="2">
        <v>35.130000000000003</v>
      </c>
      <c r="F1156" s="2">
        <v>3</v>
      </c>
      <c r="G1156" s="1">
        <f t="shared" si="71"/>
        <v>8.5397096498719044E-2</v>
      </c>
      <c r="H1156" s="2">
        <v>5</v>
      </c>
      <c r="I1156" s="26">
        <v>0.82916666666666661</v>
      </c>
      <c r="J1156" s="26">
        <v>0.85138888888888886</v>
      </c>
      <c r="K1156" s="27">
        <f>Table3[[#This Row],[Delivery Time]]-Table3[[#This Row],[Order Time]]</f>
        <v>2.2222222222222254E-2</v>
      </c>
      <c r="L1156" s="43">
        <v>32</v>
      </c>
      <c r="M1156" s="25" t="s">
        <v>36</v>
      </c>
      <c r="N1156" s="28"/>
      <c r="O1156" s="28" t="s">
        <v>39</v>
      </c>
      <c r="P1156" s="25" t="s">
        <v>20</v>
      </c>
    </row>
    <row r="1157" spans="1:16" x14ac:dyDescent="0.25">
      <c r="A1157" s="23">
        <f t="shared" si="72"/>
        <v>1156</v>
      </c>
      <c r="B1157" s="24">
        <v>43343</v>
      </c>
      <c r="C1157" s="18" t="str">
        <f t="shared" si="69"/>
        <v>Friday</v>
      </c>
      <c r="D1157" s="10" t="str">
        <f t="shared" si="70"/>
        <v>Different</v>
      </c>
      <c r="E1157" s="2">
        <v>32.1</v>
      </c>
      <c r="F1157" s="2">
        <v>10</v>
      </c>
      <c r="G1157" s="1">
        <f t="shared" si="71"/>
        <v>0.3115264797507788</v>
      </c>
      <c r="H1157" s="2">
        <v>5</v>
      </c>
      <c r="I1157" s="26">
        <v>0.74722222222222223</v>
      </c>
      <c r="J1157" s="26">
        <v>0.78194444444444444</v>
      </c>
      <c r="K1157" s="27">
        <f>Table3[[#This Row],[Delivery Time]]-Table3[[#This Row],[Order Time]]</f>
        <v>3.472222222222221E-2</v>
      </c>
      <c r="L1157" s="43">
        <v>50</v>
      </c>
      <c r="M1157" s="25" t="s">
        <v>12</v>
      </c>
      <c r="N1157" s="28"/>
      <c r="O1157" s="28" t="s">
        <v>39</v>
      </c>
      <c r="P1157" s="25" t="s">
        <v>20</v>
      </c>
    </row>
    <row r="1158" spans="1:16" x14ac:dyDescent="0.25">
      <c r="A1158" s="23">
        <f t="shared" si="72"/>
        <v>1157</v>
      </c>
      <c r="B1158" s="24">
        <v>43343</v>
      </c>
      <c r="C1158" s="18" t="str">
        <f t="shared" ref="C1158:C1221" si="73">TEXT(B1158,"dddd")</f>
        <v>Friday</v>
      </c>
      <c r="D1158" s="10" t="str">
        <f t="shared" ref="D1158:D1221" si="74">IF(B1157=B1158, "Same", "Different")</f>
        <v>Same</v>
      </c>
      <c r="E1158" s="2">
        <v>49.25</v>
      </c>
      <c r="F1158" s="2">
        <v>6</v>
      </c>
      <c r="G1158" s="1">
        <f t="shared" ref="G1158:G1221" si="75">F1158/E1158</f>
        <v>0.12182741116751269</v>
      </c>
      <c r="H1158" s="2">
        <v>1.5</v>
      </c>
      <c r="I1158" s="26">
        <v>0.74930555555555556</v>
      </c>
      <c r="J1158" s="26">
        <v>0.79236111111111107</v>
      </c>
      <c r="K1158" s="27">
        <f>Table3[[#This Row],[Delivery Time]]-Table3[[#This Row],[Order Time]]</f>
        <v>4.3055555555555514E-2</v>
      </c>
      <c r="L1158" s="43">
        <v>62.000000000000007</v>
      </c>
      <c r="M1158" s="25" t="s">
        <v>0</v>
      </c>
      <c r="N1158" s="28" t="s">
        <v>24</v>
      </c>
      <c r="O1158" s="28" t="s">
        <v>39</v>
      </c>
      <c r="P1158" s="25" t="s">
        <v>20</v>
      </c>
    </row>
    <row r="1159" spans="1:16" x14ac:dyDescent="0.25">
      <c r="A1159" s="23">
        <f t="shared" si="72"/>
        <v>1158</v>
      </c>
      <c r="B1159" s="24">
        <v>43343</v>
      </c>
      <c r="C1159" s="18" t="str">
        <f t="shared" si="73"/>
        <v>Friday</v>
      </c>
      <c r="D1159" s="10" t="str">
        <f t="shared" si="74"/>
        <v>Same</v>
      </c>
      <c r="E1159" s="2">
        <v>50.55</v>
      </c>
      <c r="F1159" s="2">
        <v>8</v>
      </c>
      <c r="G1159" s="1">
        <f t="shared" si="75"/>
        <v>0.15825914935707222</v>
      </c>
      <c r="H1159" s="2">
        <v>1.5</v>
      </c>
      <c r="I1159" s="26">
        <v>0.76041666666666663</v>
      </c>
      <c r="J1159" s="26">
        <v>0.79722222222222217</v>
      </c>
      <c r="K1159" s="27">
        <f>Table3[[#This Row],[Delivery Time]]-Table3[[#This Row],[Order Time]]</f>
        <v>3.6805555555555536E-2</v>
      </c>
      <c r="L1159" s="43">
        <v>53</v>
      </c>
      <c r="M1159" s="25" t="s">
        <v>0</v>
      </c>
      <c r="N1159" s="28" t="s">
        <v>24</v>
      </c>
      <c r="O1159" s="28" t="s">
        <v>39</v>
      </c>
      <c r="P1159" s="25" t="s">
        <v>20</v>
      </c>
    </row>
    <row r="1160" spans="1:16" x14ac:dyDescent="0.25">
      <c r="A1160" s="23">
        <f t="shared" si="72"/>
        <v>1159</v>
      </c>
      <c r="B1160" s="24">
        <v>43343</v>
      </c>
      <c r="C1160" s="18" t="str">
        <f t="shared" si="73"/>
        <v>Friday</v>
      </c>
      <c r="D1160" s="10" t="str">
        <f t="shared" si="74"/>
        <v>Same</v>
      </c>
      <c r="E1160" s="2">
        <v>20.239999999999998</v>
      </c>
      <c r="F1160" s="2">
        <v>5</v>
      </c>
      <c r="G1160" s="1">
        <f t="shared" si="75"/>
        <v>0.24703557312252966</v>
      </c>
      <c r="H1160" s="2">
        <v>1.5</v>
      </c>
      <c r="I1160" s="26">
        <v>0.75624999999999998</v>
      </c>
      <c r="J1160" s="26">
        <v>0.80763888888888891</v>
      </c>
      <c r="K1160" s="27">
        <f>Table3[[#This Row],[Delivery Time]]-Table3[[#This Row],[Order Time]]</f>
        <v>5.1388888888888928E-2</v>
      </c>
      <c r="L1160" s="43">
        <v>74</v>
      </c>
      <c r="M1160" s="25" t="s">
        <v>0</v>
      </c>
      <c r="N1160" s="28" t="s">
        <v>22</v>
      </c>
      <c r="O1160" s="28" t="s">
        <v>39</v>
      </c>
      <c r="P1160" s="25" t="s">
        <v>20</v>
      </c>
    </row>
    <row r="1161" spans="1:16" x14ac:dyDescent="0.25">
      <c r="A1161" s="23">
        <f t="shared" si="72"/>
        <v>1160</v>
      </c>
      <c r="B1161" s="24">
        <v>43343</v>
      </c>
      <c r="C1161" s="18" t="str">
        <f t="shared" si="73"/>
        <v>Friday</v>
      </c>
      <c r="D1161" s="10" t="str">
        <f t="shared" si="74"/>
        <v>Same</v>
      </c>
      <c r="E1161" s="2">
        <v>101.3</v>
      </c>
      <c r="F1161" s="2">
        <v>15</v>
      </c>
      <c r="G1161" s="1">
        <f t="shared" si="75"/>
        <v>0.14807502467917077</v>
      </c>
      <c r="H1161" s="2">
        <v>1.5</v>
      </c>
      <c r="I1161" s="26">
        <v>0.81597222222222221</v>
      </c>
      <c r="J1161" s="26">
        <v>0.84722222222222221</v>
      </c>
      <c r="K1161" s="27">
        <f>Table3[[#This Row],[Delivery Time]]-Table3[[#This Row],[Order Time]]</f>
        <v>3.125E-2</v>
      </c>
      <c r="L1161" s="43">
        <v>45</v>
      </c>
      <c r="M1161" s="25" t="s">
        <v>0</v>
      </c>
      <c r="N1161" s="28"/>
      <c r="O1161" s="28" t="s">
        <v>39</v>
      </c>
      <c r="P1161" s="25" t="s">
        <v>20</v>
      </c>
    </row>
    <row r="1162" spans="1:16" x14ac:dyDescent="0.25">
      <c r="A1162" s="23">
        <f t="shared" si="72"/>
        <v>1161</v>
      </c>
      <c r="B1162" s="24">
        <v>43343</v>
      </c>
      <c r="C1162" s="18" t="str">
        <f t="shared" si="73"/>
        <v>Friday</v>
      </c>
      <c r="D1162" s="10" t="str">
        <f t="shared" si="74"/>
        <v>Same</v>
      </c>
      <c r="E1162" s="2">
        <v>38.65</v>
      </c>
      <c r="F1162" s="2">
        <v>10</v>
      </c>
      <c r="G1162" s="1">
        <f t="shared" si="75"/>
        <v>0.25873221216041398</v>
      </c>
      <c r="H1162" s="2">
        <v>5</v>
      </c>
      <c r="I1162" s="26">
        <v>0.8222222222222223</v>
      </c>
      <c r="J1162" s="26">
        <v>0.85486111111111107</v>
      </c>
      <c r="K1162" s="27">
        <f>Table3[[#This Row],[Delivery Time]]-Table3[[#This Row],[Order Time]]</f>
        <v>3.2638888888888773E-2</v>
      </c>
      <c r="L1162" s="43">
        <v>47.000000000000007</v>
      </c>
      <c r="M1162" s="25" t="s">
        <v>0</v>
      </c>
      <c r="N1162" s="28"/>
      <c r="O1162" s="28" t="s">
        <v>39</v>
      </c>
      <c r="P1162" s="25" t="s">
        <v>20</v>
      </c>
    </row>
    <row r="1163" spans="1:16" x14ac:dyDescent="0.25">
      <c r="A1163" s="23">
        <f t="shared" si="72"/>
        <v>1162</v>
      </c>
      <c r="B1163" s="24">
        <v>43343</v>
      </c>
      <c r="C1163" s="18" t="str">
        <f t="shared" si="73"/>
        <v>Friday</v>
      </c>
      <c r="D1163" s="10" t="str">
        <f t="shared" si="74"/>
        <v>Same</v>
      </c>
      <c r="E1163" s="2">
        <v>18.350000000000001</v>
      </c>
      <c r="F1163" s="2">
        <v>5</v>
      </c>
      <c r="G1163" s="1">
        <f t="shared" si="75"/>
        <v>0.27247956403269752</v>
      </c>
      <c r="H1163" s="2">
        <v>1.5</v>
      </c>
      <c r="I1163" s="26">
        <v>0.8256944444444444</v>
      </c>
      <c r="J1163" s="26">
        <v>0.8618055555555556</v>
      </c>
      <c r="K1163" s="27">
        <f>Table3[[#This Row],[Delivery Time]]-Table3[[#This Row],[Order Time]]</f>
        <v>3.6111111111111205E-2</v>
      </c>
      <c r="L1163" s="43">
        <v>52</v>
      </c>
      <c r="M1163" s="25" t="s">
        <v>0</v>
      </c>
      <c r="N1163" s="28"/>
      <c r="O1163" s="28" t="s">
        <v>39</v>
      </c>
      <c r="P1163" s="25" t="s">
        <v>20</v>
      </c>
    </row>
    <row r="1164" spans="1:16" x14ac:dyDescent="0.25">
      <c r="A1164" s="23">
        <f t="shared" si="72"/>
        <v>1163</v>
      </c>
      <c r="B1164" s="24">
        <v>43343</v>
      </c>
      <c r="C1164" s="18" t="str">
        <f t="shared" si="73"/>
        <v>Friday</v>
      </c>
      <c r="D1164" s="10" t="str">
        <f t="shared" si="74"/>
        <v>Same</v>
      </c>
      <c r="E1164" s="2">
        <v>40</v>
      </c>
      <c r="F1164" s="2">
        <v>6</v>
      </c>
      <c r="G1164" s="1">
        <f t="shared" si="75"/>
        <v>0.15</v>
      </c>
      <c r="H1164" s="2">
        <v>1.5</v>
      </c>
      <c r="I1164" s="26">
        <v>0.85972222222222217</v>
      </c>
      <c r="J1164" s="26">
        <v>0.88958333333333339</v>
      </c>
      <c r="K1164" s="27">
        <f>Table3[[#This Row],[Delivery Time]]-Table3[[#This Row],[Order Time]]</f>
        <v>2.9861111111111227E-2</v>
      </c>
      <c r="L1164" s="43">
        <v>43</v>
      </c>
      <c r="M1164" s="25" t="s">
        <v>0</v>
      </c>
      <c r="N1164" s="28" t="s">
        <v>26</v>
      </c>
      <c r="O1164" s="28" t="s">
        <v>39</v>
      </c>
      <c r="P1164" s="25" t="s">
        <v>20</v>
      </c>
    </row>
    <row r="1165" spans="1:16" x14ac:dyDescent="0.25">
      <c r="A1165" s="23">
        <f t="shared" si="72"/>
        <v>1164</v>
      </c>
      <c r="B1165" s="24">
        <v>43343</v>
      </c>
      <c r="C1165" s="18" t="str">
        <f t="shared" si="73"/>
        <v>Friday</v>
      </c>
      <c r="D1165" s="10" t="str">
        <f t="shared" si="74"/>
        <v>Same</v>
      </c>
      <c r="E1165" s="2">
        <v>28.9</v>
      </c>
      <c r="F1165" s="2">
        <v>5</v>
      </c>
      <c r="G1165" s="1">
        <f t="shared" si="75"/>
        <v>0.17301038062283738</v>
      </c>
      <c r="H1165" s="2">
        <v>1.5</v>
      </c>
      <c r="I1165" s="26">
        <v>0.85902777777777783</v>
      </c>
      <c r="J1165" s="26">
        <v>0.89444444444444438</v>
      </c>
      <c r="K1165" s="27">
        <f>Table3[[#This Row],[Delivery Time]]-Table3[[#This Row],[Order Time]]</f>
        <v>3.5416666666666541E-2</v>
      </c>
      <c r="L1165" s="43">
        <v>51</v>
      </c>
      <c r="M1165" s="25" t="s">
        <v>0</v>
      </c>
      <c r="N1165" s="28" t="s">
        <v>26</v>
      </c>
      <c r="O1165" s="28" t="s">
        <v>39</v>
      </c>
      <c r="P1165" s="25" t="s">
        <v>20</v>
      </c>
    </row>
    <row r="1166" spans="1:16" x14ac:dyDescent="0.25">
      <c r="A1166" s="23">
        <f t="shared" si="72"/>
        <v>1165</v>
      </c>
      <c r="B1166" s="24">
        <v>43343</v>
      </c>
      <c r="C1166" s="18" t="str">
        <f t="shared" si="73"/>
        <v>Friday</v>
      </c>
      <c r="D1166" s="10" t="str">
        <f t="shared" si="74"/>
        <v>Same</v>
      </c>
      <c r="E1166" s="2">
        <v>53.75</v>
      </c>
      <c r="F1166" s="2">
        <v>10</v>
      </c>
      <c r="G1166" s="1">
        <f t="shared" si="75"/>
        <v>0.18604651162790697</v>
      </c>
      <c r="H1166" s="2">
        <v>1.5</v>
      </c>
      <c r="I1166" s="26">
        <v>0.87013888888888891</v>
      </c>
      <c r="J1166" s="26">
        <v>0.90416666666666667</v>
      </c>
      <c r="K1166" s="27">
        <f>Table3[[#This Row],[Delivery Time]]-Table3[[#This Row],[Order Time]]</f>
        <v>3.4027777777777768E-2</v>
      </c>
      <c r="L1166" s="43">
        <v>49</v>
      </c>
      <c r="M1166" s="25" t="s">
        <v>0</v>
      </c>
      <c r="N1166" s="28"/>
      <c r="O1166" s="28" t="s">
        <v>39</v>
      </c>
      <c r="P1166" s="25" t="s">
        <v>20</v>
      </c>
    </row>
    <row r="1167" spans="1:16" x14ac:dyDescent="0.25">
      <c r="A1167" s="23">
        <f t="shared" si="72"/>
        <v>1166</v>
      </c>
      <c r="B1167" s="24">
        <v>43344</v>
      </c>
      <c r="C1167" s="18" t="str">
        <f t="shared" si="73"/>
        <v>Saturday</v>
      </c>
      <c r="D1167" s="10" t="str">
        <f t="shared" si="74"/>
        <v>Different</v>
      </c>
      <c r="E1167" s="2">
        <v>28.63</v>
      </c>
      <c r="F1167" s="2">
        <v>7</v>
      </c>
      <c r="G1167" s="1">
        <f t="shared" si="75"/>
        <v>0.24449877750611249</v>
      </c>
      <c r="H1167" s="2">
        <v>1.5</v>
      </c>
      <c r="I1167" s="26">
        <v>0.75</v>
      </c>
      <c r="J1167" s="26">
        <v>0.77638888888888891</v>
      </c>
      <c r="K1167" s="27">
        <f>Table3[[#This Row],[Delivery Time]]-Table3[[#This Row],[Order Time]]</f>
        <v>2.6388888888888906E-2</v>
      </c>
      <c r="L1167" s="43">
        <v>38</v>
      </c>
      <c r="M1167" s="25" t="s">
        <v>11</v>
      </c>
      <c r="N1167" s="28"/>
      <c r="O1167" s="28" t="s">
        <v>39</v>
      </c>
      <c r="P1167" s="25" t="s">
        <v>20</v>
      </c>
    </row>
    <row r="1168" spans="1:16" x14ac:dyDescent="0.25">
      <c r="A1168" s="23">
        <f t="shared" si="72"/>
        <v>1167</v>
      </c>
      <c r="B1168" s="24">
        <v>43344</v>
      </c>
      <c r="C1168" s="18" t="str">
        <f t="shared" si="73"/>
        <v>Saturday</v>
      </c>
      <c r="D1168" s="10" t="str">
        <f t="shared" si="74"/>
        <v>Same</v>
      </c>
      <c r="E1168" s="2">
        <v>68.09</v>
      </c>
      <c r="F1168" s="2">
        <v>6.91</v>
      </c>
      <c r="G1168" s="1">
        <f t="shared" si="75"/>
        <v>0.1014833308855926</v>
      </c>
      <c r="H1168" s="2">
        <v>1.5</v>
      </c>
      <c r="I1168" s="26">
        <v>0.75555555555555554</v>
      </c>
      <c r="J1168" s="26">
        <v>0.78611111111111109</v>
      </c>
      <c r="K1168" s="27">
        <f>Table3[[#This Row],[Delivery Time]]-Table3[[#This Row],[Order Time]]</f>
        <v>3.0555555555555558E-2</v>
      </c>
      <c r="L1168" s="43">
        <v>44</v>
      </c>
      <c r="M1168" s="25" t="s">
        <v>11</v>
      </c>
      <c r="N1168" s="28"/>
      <c r="O1168" s="28" t="s">
        <v>39</v>
      </c>
      <c r="P1168" s="25" t="s">
        <v>20</v>
      </c>
    </row>
    <row r="1169" spans="1:16" x14ac:dyDescent="0.25">
      <c r="A1169" s="23">
        <f t="shared" si="72"/>
        <v>1168</v>
      </c>
      <c r="B1169" s="24">
        <v>43344</v>
      </c>
      <c r="C1169" s="18" t="str">
        <f t="shared" si="73"/>
        <v>Saturday</v>
      </c>
      <c r="D1169" s="10" t="str">
        <f t="shared" si="74"/>
        <v>Same</v>
      </c>
      <c r="E1169" s="2">
        <v>36.43</v>
      </c>
      <c r="F1169" s="2">
        <v>10</v>
      </c>
      <c r="G1169" s="1">
        <f t="shared" si="75"/>
        <v>0.27449903925336261</v>
      </c>
      <c r="H1169" s="2">
        <v>1.5</v>
      </c>
      <c r="I1169" s="26">
        <v>0.75763888888888886</v>
      </c>
      <c r="J1169" s="26">
        <v>0.79861111111111116</v>
      </c>
      <c r="K1169" s="27">
        <f>Table3[[#This Row],[Delivery Time]]-Table3[[#This Row],[Order Time]]</f>
        <v>4.0972222222222299E-2</v>
      </c>
      <c r="L1169" s="43">
        <v>59</v>
      </c>
      <c r="M1169" s="25" t="s">
        <v>11</v>
      </c>
      <c r="N1169" s="28"/>
      <c r="O1169" s="28" t="s">
        <v>41</v>
      </c>
      <c r="P1169" s="25" t="s">
        <v>20</v>
      </c>
    </row>
    <row r="1170" spans="1:16" x14ac:dyDescent="0.25">
      <c r="A1170" s="23">
        <f t="shared" si="72"/>
        <v>1169</v>
      </c>
      <c r="B1170" s="24">
        <v>43344</v>
      </c>
      <c r="C1170" s="18" t="str">
        <f t="shared" si="73"/>
        <v>Saturday</v>
      </c>
      <c r="D1170" s="10" t="str">
        <f t="shared" si="74"/>
        <v>Same</v>
      </c>
      <c r="E1170" s="2">
        <v>90.39</v>
      </c>
      <c r="F1170" s="2">
        <v>20</v>
      </c>
      <c r="G1170" s="1">
        <f t="shared" si="75"/>
        <v>0.22126341409447947</v>
      </c>
      <c r="H1170" s="2">
        <v>1.5</v>
      </c>
      <c r="I1170" s="26">
        <v>0.79236111111111107</v>
      </c>
      <c r="J1170" s="26">
        <v>0.8208333333333333</v>
      </c>
      <c r="K1170" s="27">
        <f>Table3[[#This Row],[Delivery Time]]-Table3[[#This Row],[Order Time]]</f>
        <v>2.8472222222222232E-2</v>
      </c>
      <c r="L1170" s="43">
        <v>41</v>
      </c>
      <c r="M1170" s="25" t="s">
        <v>12</v>
      </c>
      <c r="N1170" s="28"/>
      <c r="O1170" s="28" t="s">
        <v>39</v>
      </c>
      <c r="P1170" s="25" t="s">
        <v>20</v>
      </c>
    </row>
    <row r="1171" spans="1:16" x14ac:dyDescent="0.25">
      <c r="A1171" s="23">
        <f t="shared" si="72"/>
        <v>1170</v>
      </c>
      <c r="B1171" s="24">
        <v>43344</v>
      </c>
      <c r="C1171" s="18" t="str">
        <f t="shared" si="73"/>
        <v>Saturday</v>
      </c>
      <c r="D1171" s="10" t="str">
        <f t="shared" si="74"/>
        <v>Same</v>
      </c>
      <c r="E1171" s="2">
        <v>39.46</v>
      </c>
      <c r="F1171" s="2">
        <v>5</v>
      </c>
      <c r="G1171" s="1">
        <f t="shared" si="75"/>
        <v>0.12671059300557527</v>
      </c>
      <c r="H1171" s="2">
        <v>5</v>
      </c>
      <c r="I1171" s="26">
        <v>0.79999999999999993</v>
      </c>
      <c r="J1171" s="26">
        <v>0.82708333333333339</v>
      </c>
      <c r="K1171" s="27">
        <f>Table3[[#This Row],[Delivery Time]]-Table3[[#This Row],[Order Time]]</f>
        <v>2.7083333333333459E-2</v>
      </c>
      <c r="L1171" s="43">
        <v>39</v>
      </c>
      <c r="M1171" s="25" t="s">
        <v>12</v>
      </c>
      <c r="N1171" s="28"/>
      <c r="O1171" s="28" t="s">
        <v>39</v>
      </c>
      <c r="P1171" s="25" t="s">
        <v>20</v>
      </c>
    </row>
    <row r="1172" spans="1:16" x14ac:dyDescent="0.25">
      <c r="A1172" s="23">
        <f t="shared" si="72"/>
        <v>1171</v>
      </c>
      <c r="B1172" s="24">
        <v>43344</v>
      </c>
      <c r="C1172" s="18" t="str">
        <f t="shared" si="73"/>
        <v>Saturday</v>
      </c>
      <c r="D1172" s="10" t="str">
        <f t="shared" si="74"/>
        <v>Same</v>
      </c>
      <c r="E1172" s="2">
        <v>30.85</v>
      </c>
      <c r="F1172" s="2">
        <v>5</v>
      </c>
      <c r="G1172" s="1">
        <f t="shared" si="75"/>
        <v>0.16207455429497569</v>
      </c>
      <c r="H1172" s="2">
        <v>1.5</v>
      </c>
      <c r="I1172" s="26">
        <v>0.7944444444444444</v>
      </c>
      <c r="J1172" s="26">
        <v>0.83333333333333337</v>
      </c>
      <c r="K1172" s="27">
        <f>Table3[[#This Row],[Delivery Time]]-Table3[[#This Row],[Order Time]]</f>
        <v>3.8888888888888973E-2</v>
      </c>
      <c r="L1172" s="43">
        <v>56</v>
      </c>
      <c r="M1172" s="25" t="s">
        <v>12</v>
      </c>
      <c r="N1172" s="28"/>
      <c r="O1172" s="28" t="s">
        <v>40</v>
      </c>
      <c r="P1172" s="25" t="s">
        <v>20</v>
      </c>
    </row>
    <row r="1173" spans="1:16" x14ac:dyDescent="0.25">
      <c r="A1173" s="23">
        <f t="shared" si="72"/>
        <v>1172</v>
      </c>
      <c r="B1173" s="24">
        <v>43344</v>
      </c>
      <c r="C1173" s="18" t="str">
        <f t="shared" si="73"/>
        <v>Saturday</v>
      </c>
      <c r="D1173" s="10" t="str">
        <f t="shared" si="74"/>
        <v>Same</v>
      </c>
      <c r="E1173" s="2">
        <v>33.56</v>
      </c>
      <c r="F1173" s="2">
        <v>5</v>
      </c>
      <c r="G1173" s="1">
        <f t="shared" si="75"/>
        <v>0.14898688915375446</v>
      </c>
      <c r="H1173" s="2">
        <v>5</v>
      </c>
      <c r="I1173" s="26">
        <v>0.82847222222222217</v>
      </c>
      <c r="J1173" s="26">
        <v>0.85833333333333339</v>
      </c>
      <c r="K1173" s="27">
        <f>Table3[[#This Row],[Delivery Time]]-Table3[[#This Row],[Order Time]]</f>
        <v>2.9861111111111227E-2</v>
      </c>
      <c r="L1173" s="43">
        <v>43</v>
      </c>
      <c r="M1173" s="25" t="s">
        <v>12</v>
      </c>
      <c r="N1173" s="28"/>
      <c r="O1173" s="28" t="s">
        <v>39</v>
      </c>
      <c r="P1173" s="25" t="s">
        <v>20</v>
      </c>
    </row>
    <row r="1174" spans="1:16" x14ac:dyDescent="0.25">
      <c r="A1174" s="23">
        <f t="shared" si="72"/>
        <v>1173</v>
      </c>
      <c r="B1174" s="24">
        <v>43344</v>
      </c>
      <c r="C1174" s="18" t="str">
        <f t="shared" si="73"/>
        <v>Saturday</v>
      </c>
      <c r="D1174" s="10" t="str">
        <f t="shared" si="74"/>
        <v>Same</v>
      </c>
      <c r="E1174" s="2">
        <v>49.47</v>
      </c>
      <c r="F1174" s="2">
        <v>7</v>
      </c>
      <c r="G1174" s="1">
        <f t="shared" si="75"/>
        <v>0.14149989892864362</v>
      </c>
      <c r="H1174" s="2">
        <v>5</v>
      </c>
      <c r="I1174" s="26">
        <v>0.8305555555555556</v>
      </c>
      <c r="J1174" s="26">
        <v>0.86111111111111116</v>
      </c>
      <c r="K1174" s="27">
        <f>Table3[[#This Row],[Delivery Time]]-Table3[[#This Row],[Order Time]]</f>
        <v>3.0555555555555558E-2</v>
      </c>
      <c r="L1174" s="43">
        <v>44</v>
      </c>
      <c r="M1174" s="25" t="s">
        <v>0</v>
      </c>
      <c r="N1174" s="28"/>
      <c r="O1174" s="28" t="s">
        <v>39</v>
      </c>
      <c r="P1174" s="25" t="s">
        <v>20</v>
      </c>
    </row>
    <row r="1175" spans="1:16" x14ac:dyDescent="0.25">
      <c r="A1175" s="23">
        <f t="shared" si="72"/>
        <v>1174</v>
      </c>
      <c r="B1175" s="24">
        <v>43344</v>
      </c>
      <c r="C1175" s="18" t="str">
        <f t="shared" si="73"/>
        <v>Saturday</v>
      </c>
      <c r="D1175" s="10" t="str">
        <f t="shared" si="74"/>
        <v>Same</v>
      </c>
      <c r="E1175" s="2">
        <v>171.79</v>
      </c>
      <c r="F1175" s="2">
        <v>40</v>
      </c>
      <c r="G1175" s="1">
        <f t="shared" si="75"/>
        <v>0.23284242388963269</v>
      </c>
      <c r="H1175" s="2">
        <v>5</v>
      </c>
      <c r="I1175" s="26">
        <v>0.86875000000000002</v>
      </c>
      <c r="J1175" s="26">
        <v>0.90416666666666667</v>
      </c>
      <c r="K1175" s="27">
        <f>Table3[[#This Row],[Delivery Time]]-Table3[[#This Row],[Order Time]]</f>
        <v>3.5416666666666652E-2</v>
      </c>
      <c r="L1175" s="43">
        <v>51</v>
      </c>
      <c r="M1175" s="25" t="s">
        <v>1</v>
      </c>
      <c r="N1175" s="28"/>
      <c r="O1175" s="28" t="s">
        <v>39</v>
      </c>
      <c r="P1175" s="25" t="s">
        <v>20</v>
      </c>
    </row>
    <row r="1176" spans="1:16" x14ac:dyDescent="0.25">
      <c r="A1176" s="23">
        <f t="shared" ref="A1176:A1228" si="76">ROW(A1175)</f>
        <v>1175</v>
      </c>
      <c r="B1176" s="24">
        <v>43346</v>
      </c>
      <c r="C1176" s="18" t="str">
        <f t="shared" si="73"/>
        <v>Monday</v>
      </c>
      <c r="D1176" s="10" t="str">
        <f t="shared" si="74"/>
        <v>Different</v>
      </c>
      <c r="E1176" s="2">
        <v>18.89</v>
      </c>
      <c r="F1176" s="2">
        <v>4</v>
      </c>
      <c r="G1176" s="1">
        <f t="shared" si="75"/>
        <v>0.21175224986765484</v>
      </c>
      <c r="H1176" s="2">
        <v>1.5</v>
      </c>
      <c r="I1176" s="26">
        <v>0.71319444444444446</v>
      </c>
      <c r="J1176" s="26">
        <v>0.73541666666666661</v>
      </c>
      <c r="K1176" s="27">
        <f>Table3[[#This Row],[Delivery Time]]-Table3[[#This Row],[Order Time]]</f>
        <v>2.2222222222222143E-2</v>
      </c>
      <c r="L1176" s="43">
        <v>32</v>
      </c>
      <c r="M1176" s="25" t="s">
        <v>0</v>
      </c>
      <c r="N1176" s="28"/>
      <c r="O1176" s="28" t="s">
        <v>41</v>
      </c>
      <c r="P1176" s="25" t="s">
        <v>20</v>
      </c>
    </row>
    <row r="1177" spans="1:16" x14ac:dyDescent="0.25">
      <c r="A1177" s="23">
        <f t="shared" si="76"/>
        <v>1176</v>
      </c>
      <c r="B1177" s="24">
        <v>43346</v>
      </c>
      <c r="C1177" s="18" t="str">
        <f t="shared" si="73"/>
        <v>Monday</v>
      </c>
      <c r="D1177" s="10" t="str">
        <f t="shared" si="74"/>
        <v>Same</v>
      </c>
      <c r="E1177" s="2">
        <v>39.97</v>
      </c>
      <c r="F1177" s="2">
        <v>4.2300000000000004</v>
      </c>
      <c r="G1177" s="1">
        <f t="shared" si="75"/>
        <v>0.10582937202902178</v>
      </c>
      <c r="H1177" s="2">
        <v>1.5</v>
      </c>
      <c r="I1177" s="26">
        <v>0.70763888888888893</v>
      </c>
      <c r="J1177" s="26">
        <v>0.75416666666666676</v>
      </c>
      <c r="K1177" s="27">
        <f>Table3[[#This Row],[Delivery Time]]-Table3[[#This Row],[Order Time]]</f>
        <v>4.6527777777777835E-2</v>
      </c>
      <c r="L1177" s="43">
        <v>67</v>
      </c>
      <c r="M1177" s="25" t="s">
        <v>0</v>
      </c>
      <c r="N1177" s="28"/>
      <c r="O1177" s="28" t="s">
        <v>39</v>
      </c>
      <c r="P1177" s="25" t="s">
        <v>20</v>
      </c>
    </row>
    <row r="1178" spans="1:16" x14ac:dyDescent="0.25">
      <c r="A1178" s="23">
        <f t="shared" si="76"/>
        <v>1177</v>
      </c>
      <c r="B1178" s="24">
        <v>43346</v>
      </c>
      <c r="C1178" s="18" t="str">
        <f t="shared" si="73"/>
        <v>Monday</v>
      </c>
      <c r="D1178" s="10" t="str">
        <f t="shared" si="74"/>
        <v>Same</v>
      </c>
      <c r="E1178" s="2">
        <v>37.619999999999997</v>
      </c>
      <c r="F1178" s="2">
        <v>7</v>
      </c>
      <c r="G1178" s="1">
        <f t="shared" si="75"/>
        <v>0.18607123870281767</v>
      </c>
      <c r="H1178" s="2">
        <v>1.5</v>
      </c>
      <c r="I1178" s="26">
        <v>0.75902777777777775</v>
      </c>
      <c r="J1178" s="26">
        <v>0.79305555555555562</v>
      </c>
      <c r="K1178" s="27">
        <f>Table3[[#This Row],[Delivery Time]]-Table3[[#This Row],[Order Time]]</f>
        <v>3.4027777777777879E-2</v>
      </c>
      <c r="L1178" s="43">
        <v>49</v>
      </c>
      <c r="M1178" s="25" t="s">
        <v>36</v>
      </c>
      <c r="N1178" s="28"/>
      <c r="O1178" s="28" t="s">
        <v>39</v>
      </c>
      <c r="P1178" s="25" t="s">
        <v>20</v>
      </c>
    </row>
    <row r="1179" spans="1:16" x14ac:dyDescent="0.25">
      <c r="A1179" s="23">
        <f t="shared" si="76"/>
        <v>1178</v>
      </c>
      <c r="B1179" s="24">
        <v>43346</v>
      </c>
      <c r="C1179" s="18" t="str">
        <f t="shared" si="73"/>
        <v>Monday</v>
      </c>
      <c r="D1179" s="10" t="str">
        <f t="shared" si="74"/>
        <v>Same</v>
      </c>
      <c r="E1179" s="2">
        <v>33.020000000000003</v>
      </c>
      <c r="F1179" s="2">
        <v>6.98</v>
      </c>
      <c r="G1179" s="1">
        <f t="shared" si="75"/>
        <v>0.2113870381586917</v>
      </c>
      <c r="H1179" s="2">
        <v>1.5</v>
      </c>
      <c r="I1179" s="26">
        <v>0.76458333333333339</v>
      </c>
      <c r="J1179" s="26">
        <v>0.79999999999999993</v>
      </c>
      <c r="K1179" s="27">
        <f>Table3[[#This Row],[Delivery Time]]-Table3[[#This Row],[Order Time]]</f>
        <v>3.5416666666666541E-2</v>
      </c>
      <c r="L1179" s="43">
        <v>51</v>
      </c>
      <c r="M1179" s="25" t="s">
        <v>11</v>
      </c>
      <c r="N1179" s="28"/>
      <c r="O1179" s="28" t="s">
        <v>39</v>
      </c>
      <c r="P1179" s="25" t="s">
        <v>20</v>
      </c>
    </row>
    <row r="1180" spans="1:16" x14ac:dyDescent="0.25">
      <c r="A1180" s="23">
        <f t="shared" si="76"/>
        <v>1179</v>
      </c>
      <c r="B1180" s="24">
        <v>43346</v>
      </c>
      <c r="C1180" s="18" t="str">
        <f t="shared" si="73"/>
        <v>Monday</v>
      </c>
      <c r="D1180" s="10" t="str">
        <f t="shared" si="74"/>
        <v>Same</v>
      </c>
      <c r="E1180" s="2">
        <v>21.33</v>
      </c>
      <c r="F1180" s="2">
        <v>7</v>
      </c>
      <c r="G1180" s="1">
        <f t="shared" si="75"/>
        <v>0.3281762775433662</v>
      </c>
      <c r="H1180" s="2">
        <v>1.5</v>
      </c>
      <c r="I1180" s="26">
        <v>0.77361111111111114</v>
      </c>
      <c r="J1180" s="26">
        <v>0.82777777777777783</v>
      </c>
      <c r="K1180" s="27">
        <f>Table3[[#This Row],[Delivery Time]]-Table3[[#This Row],[Order Time]]</f>
        <v>5.4166666666666696E-2</v>
      </c>
      <c r="L1180" s="43">
        <v>78</v>
      </c>
      <c r="M1180" s="25" t="s">
        <v>11</v>
      </c>
      <c r="N1180" s="28"/>
      <c r="O1180" s="28" t="s">
        <v>41</v>
      </c>
      <c r="P1180" s="25" t="s">
        <v>20</v>
      </c>
    </row>
    <row r="1181" spans="1:16" x14ac:dyDescent="0.25">
      <c r="A1181" s="23">
        <f t="shared" si="76"/>
        <v>1180</v>
      </c>
      <c r="B1181" s="24">
        <v>43346</v>
      </c>
      <c r="C1181" s="18" t="str">
        <f t="shared" si="73"/>
        <v>Monday</v>
      </c>
      <c r="D1181" s="10" t="str">
        <f t="shared" si="74"/>
        <v>Same</v>
      </c>
      <c r="E1181" s="2">
        <v>18.89</v>
      </c>
      <c r="F1181" s="2">
        <v>10</v>
      </c>
      <c r="G1181" s="1">
        <f t="shared" si="75"/>
        <v>0.52938062466913705</v>
      </c>
      <c r="H1181" s="2">
        <v>1.5</v>
      </c>
      <c r="I1181" s="26">
        <v>0.79583333333333339</v>
      </c>
      <c r="J1181" s="26">
        <v>0.84652777777777777</v>
      </c>
      <c r="K1181" s="27">
        <f>Table3[[#This Row],[Delivery Time]]-Table3[[#This Row],[Order Time]]</f>
        <v>5.0694444444444375E-2</v>
      </c>
      <c r="L1181" s="43">
        <v>73</v>
      </c>
      <c r="M1181" s="25" t="s">
        <v>0</v>
      </c>
      <c r="N1181" s="28"/>
      <c r="O1181" s="28" t="s">
        <v>39</v>
      </c>
      <c r="P1181" s="25" t="s">
        <v>20</v>
      </c>
    </row>
    <row r="1182" spans="1:16" x14ac:dyDescent="0.25">
      <c r="A1182" s="23">
        <f t="shared" si="76"/>
        <v>1181</v>
      </c>
      <c r="B1182" s="24">
        <v>43346</v>
      </c>
      <c r="C1182" s="18" t="str">
        <f t="shared" si="73"/>
        <v>Monday</v>
      </c>
      <c r="D1182" s="10" t="str">
        <f t="shared" si="74"/>
        <v>Same</v>
      </c>
      <c r="E1182" s="2">
        <v>83.03</v>
      </c>
      <c r="F1182" s="2">
        <v>10</v>
      </c>
      <c r="G1182" s="1">
        <f t="shared" si="75"/>
        <v>0.12043839576056847</v>
      </c>
      <c r="H1182" s="2">
        <v>5</v>
      </c>
      <c r="I1182" s="26">
        <v>0.76527777777777783</v>
      </c>
      <c r="J1182" s="26">
        <v>0.85902777777777783</v>
      </c>
      <c r="K1182" s="27">
        <f>Table3[[#This Row],[Delivery Time]]-Table3[[#This Row],[Order Time]]</f>
        <v>9.375E-2</v>
      </c>
      <c r="L1182" s="43">
        <v>135</v>
      </c>
      <c r="M1182" s="25" t="s">
        <v>11</v>
      </c>
      <c r="N1182" s="28"/>
      <c r="O1182" s="28" t="s">
        <v>39</v>
      </c>
      <c r="P1182" s="25" t="s">
        <v>20</v>
      </c>
    </row>
    <row r="1183" spans="1:16" x14ac:dyDescent="0.25">
      <c r="A1183" s="23">
        <f t="shared" si="76"/>
        <v>1182</v>
      </c>
      <c r="B1183" s="24">
        <v>43349</v>
      </c>
      <c r="C1183" s="18" t="str">
        <f t="shared" si="73"/>
        <v>Thursday</v>
      </c>
      <c r="D1183" s="10" t="str">
        <f t="shared" si="74"/>
        <v>Different</v>
      </c>
      <c r="E1183" s="2">
        <v>115.02</v>
      </c>
      <c r="F1183" s="2">
        <v>15</v>
      </c>
      <c r="G1183" s="1">
        <f t="shared" si="75"/>
        <v>0.13041210224308816</v>
      </c>
      <c r="H1183" s="2">
        <v>5</v>
      </c>
      <c r="I1183" s="26">
        <v>0.78611111111111109</v>
      </c>
      <c r="J1183" s="26">
        <v>0.82291666666666663</v>
      </c>
      <c r="K1183" s="27">
        <f>Table3[[#This Row],[Delivery Time]]-Table3[[#This Row],[Order Time]]</f>
        <v>3.6805555555555536E-2</v>
      </c>
      <c r="L1183" s="43">
        <v>53</v>
      </c>
      <c r="M1183" s="25" t="s">
        <v>0</v>
      </c>
      <c r="N1183" s="28"/>
      <c r="O1183" s="28" t="s">
        <v>39</v>
      </c>
      <c r="P1183" s="25" t="s">
        <v>20</v>
      </c>
    </row>
    <row r="1184" spans="1:16" x14ac:dyDescent="0.25">
      <c r="A1184" s="23">
        <f t="shared" si="76"/>
        <v>1183</v>
      </c>
      <c r="B1184" s="24">
        <v>43349</v>
      </c>
      <c r="C1184" s="18" t="str">
        <f t="shared" si="73"/>
        <v>Thursday</v>
      </c>
      <c r="D1184" s="10" t="str">
        <f t="shared" si="74"/>
        <v>Same</v>
      </c>
      <c r="E1184" s="2">
        <v>30.58</v>
      </c>
      <c r="F1184" s="2">
        <v>10</v>
      </c>
      <c r="G1184" s="1">
        <f t="shared" si="75"/>
        <v>0.32701111837802488</v>
      </c>
      <c r="H1184" s="2">
        <v>5</v>
      </c>
      <c r="I1184" s="26">
        <v>0.7993055555555556</v>
      </c>
      <c r="J1184" s="26">
        <v>0.85138888888888886</v>
      </c>
      <c r="K1184" s="27">
        <f>Table3[[#This Row],[Delivery Time]]-Table3[[#This Row],[Order Time]]</f>
        <v>5.2083333333333259E-2</v>
      </c>
      <c r="L1184" s="43">
        <v>75</v>
      </c>
      <c r="M1184" s="25" t="s">
        <v>0</v>
      </c>
      <c r="N1184" s="28"/>
      <c r="O1184" s="28" t="s">
        <v>39</v>
      </c>
      <c r="P1184" s="25" t="s">
        <v>20</v>
      </c>
    </row>
    <row r="1185" spans="1:16" x14ac:dyDescent="0.25">
      <c r="A1185" s="23">
        <f t="shared" si="76"/>
        <v>1184</v>
      </c>
      <c r="B1185" s="24">
        <v>43349</v>
      </c>
      <c r="C1185" s="18" t="str">
        <f t="shared" si="73"/>
        <v>Thursday</v>
      </c>
      <c r="D1185" s="10" t="str">
        <f t="shared" si="74"/>
        <v>Same</v>
      </c>
      <c r="E1185" s="2">
        <v>36.53</v>
      </c>
      <c r="F1185" s="2">
        <v>3.47</v>
      </c>
      <c r="G1185" s="1">
        <f t="shared" si="75"/>
        <v>9.4990418833835202E-2</v>
      </c>
      <c r="H1185" s="2">
        <v>1.5</v>
      </c>
      <c r="I1185" s="26">
        <v>0.7944444444444444</v>
      </c>
      <c r="J1185" s="26">
        <v>0.84583333333333333</v>
      </c>
      <c r="K1185" s="27">
        <f>Table3[[#This Row],[Delivery Time]]-Table3[[#This Row],[Order Time]]</f>
        <v>5.1388888888888928E-2</v>
      </c>
      <c r="L1185" s="43">
        <v>74</v>
      </c>
      <c r="M1185" s="25" t="s">
        <v>0</v>
      </c>
      <c r="N1185" s="28"/>
      <c r="O1185" s="28" t="s">
        <v>39</v>
      </c>
      <c r="P1185" s="25" t="s">
        <v>20</v>
      </c>
    </row>
    <row r="1186" spans="1:16" x14ac:dyDescent="0.25">
      <c r="A1186" s="23">
        <f t="shared" si="76"/>
        <v>1185</v>
      </c>
      <c r="B1186" s="24">
        <v>43349</v>
      </c>
      <c r="C1186" s="18" t="str">
        <f t="shared" si="73"/>
        <v>Thursday</v>
      </c>
      <c r="D1186" s="10" t="str">
        <f t="shared" si="74"/>
        <v>Same</v>
      </c>
      <c r="E1186" s="2">
        <v>29.99</v>
      </c>
      <c r="F1186" s="2">
        <v>5</v>
      </c>
      <c r="G1186" s="1">
        <f t="shared" si="75"/>
        <v>0.16672224074691563</v>
      </c>
      <c r="H1186" s="2">
        <v>1.5</v>
      </c>
      <c r="I1186" s="26">
        <v>0.79861111111111116</v>
      </c>
      <c r="J1186" s="26">
        <v>0.82986111111111116</v>
      </c>
      <c r="K1186" s="27">
        <f>Table3[[#This Row],[Delivery Time]]-Table3[[#This Row],[Order Time]]</f>
        <v>3.125E-2</v>
      </c>
      <c r="L1186" s="43">
        <v>45</v>
      </c>
      <c r="M1186" s="25" t="s">
        <v>0</v>
      </c>
      <c r="N1186" s="28"/>
      <c r="O1186" s="28" t="s">
        <v>39</v>
      </c>
      <c r="P1186" s="25" t="s">
        <v>20</v>
      </c>
    </row>
    <row r="1187" spans="1:16" x14ac:dyDescent="0.25">
      <c r="A1187" s="23">
        <f t="shared" si="76"/>
        <v>1186</v>
      </c>
      <c r="B1187" s="24">
        <v>43350</v>
      </c>
      <c r="C1187" s="18" t="str">
        <f t="shared" si="73"/>
        <v>Friday</v>
      </c>
      <c r="D1187" s="10" t="str">
        <f t="shared" si="74"/>
        <v>Different</v>
      </c>
      <c r="E1187" s="2">
        <v>54.56</v>
      </c>
      <c r="F1187" s="2">
        <v>15</v>
      </c>
      <c r="G1187" s="1">
        <f t="shared" si="75"/>
        <v>0.27492668621700878</v>
      </c>
      <c r="H1187" s="2">
        <v>1.5</v>
      </c>
      <c r="I1187" s="26">
        <v>0.75347222222222221</v>
      </c>
      <c r="J1187" s="26">
        <v>0.77569444444444446</v>
      </c>
      <c r="K1187" s="27">
        <f>Table3[[#This Row],[Delivery Time]]-Table3[[#This Row],[Order Time]]</f>
        <v>2.2222222222222254E-2</v>
      </c>
      <c r="L1187" s="43">
        <v>32</v>
      </c>
      <c r="M1187" s="25" t="s">
        <v>11</v>
      </c>
      <c r="N1187" s="28"/>
      <c r="O1187" s="28" t="s">
        <v>39</v>
      </c>
      <c r="P1187" s="25" t="s">
        <v>20</v>
      </c>
    </row>
    <row r="1188" spans="1:16" x14ac:dyDescent="0.25">
      <c r="A1188" s="23">
        <f t="shared" si="76"/>
        <v>1187</v>
      </c>
      <c r="B1188" s="24">
        <v>43350</v>
      </c>
      <c r="C1188" s="18" t="str">
        <f t="shared" si="73"/>
        <v>Friday</v>
      </c>
      <c r="D1188" s="10" t="str">
        <f t="shared" si="74"/>
        <v>Same</v>
      </c>
      <c r="E1188" s="2">
        <v>54.88</v>
      </c>
      <c r="F1188" s="2">
        <v>5</v>
      </c>
      <c r="G1188" s="1">
        <f t="shared" si="75"/>
        <v>9.1107871720116612E-2</v>
      </c>
      <c r="H1188" s="2">
        <v>5</v>
      </c>
      <c r="I1188" s="26">
        <v>0.77083333333333337</v>
      </c>
      <c r="J1188" s="26">
        <v>0.80208333333333337</v>
      </c>
      <c r="K1188" s="27">
        <f>Table3[[#This Row],[Delivery Time]]-Table3[[#This Row],[Order Time]]</f>
        <v>3.125E-2</v>
      </c>
      <c r="L1188" s="43">
        <v>45</v>
      </c>
      <c r="M1188" s="25" t="s">
        <v>0</v>
      </c>
      <c r="N1188" s="28"/>
      <c r="O1188" s="28" t="s">
        <v>39</v>
      </c>
      <c r="P1188" s="25" t="s">
        <v>20</v>
      </c>
    </row>
    <row r="1189" spans="1:16" x14ac:dyDescent="0.25">
      <c r="A1189" s="23">
        <f t="shared" si="76"/>
        <v>1188</v>
      </c>
      <c r="B1189" s="24">
        <v>43350</v>
      </c>
      <c r="C1189" s="18" t="str">
        <f t="shared" si="73"/>
        <v>Friday</v>
      </c>
      <c r="D1189" s="10" t="str">
        <f t="shared" si="74"/>
        <v>Same</v>
      </c>
      <c r="E1189" s="2">
        <v>39.130000000000003</v>
      </c>
      <c r="F1189" s="2">
        <v>5</v>
      </c>
      <c r="G1189" s="1">
        <f t="shared" si="75"/>
        <v>0.12777919754663941</v>
      </c>
      <c r="H1189" s="2">
        <v>1.5</v>
      </c>
      <c r="I1189" s="26">
        <v>0.77222222222222225</v>
      </c>
      <c r="J1189" s="26">
        <v>0.81319444444444444</v>
      </c>
      <c r="K1189" s="27">
        <f>Table3[[#This Row],[Delivery Time]]-Table3[[#This Row],[Order Time]]</f>
        <v>4.0972222222222188E-2</v>
      </c>
      <c r="L1189" s="43">
        <v>59</v>
      </c>
      <c r="M1189" s="25" t="s">
        <v>0</v>
      </c>
      <c r="N1189" s="28"/>
      <c r="O1189" s="28" t="s">
        <v>39</v>
      </c>
      <c r="P1189" s="25" t="s">
        <v>20</v>
      </c>
    </row>
    <row r="1190" spans="1:16" x14ac:dyDescent="0.25">
      <c r="A1190" s="23">
        <f t="shared" si="76"/>
        <v>1189</v>
      </c>
      <c r="B1190" s="24">
        <v>43350</v>
      </c>
      <c r="C1190" s="18" t="str">
        <f t="shared" si="73"/>
        <v>Friday</v>
      </c>
      <c r="D1190" s="10" t="str">
        <f t="shared" si="74"/>
        <v>Same</v>
      </c>
      <c r="E1190" s="2">
        <v>12.45</v>
      </c>
      <c r="F1190" s="2">
        <v>25</v>
      </c>
      <c r="G1190" s="1">
        <f t="shared" si="75"/>
        <v>2.0080321285140563</v>
      </c>
      <c r="H1190" s="2">
        <v>1.5</v>
      </c>
      <c r="I1190" s="26">
        <v>0.77500000000000002</v>
      </c>
      <c r="J1190" s="26">
        <v>0.81874999999999998</v>
      </c>
      <c r="K1190" s="27">
        <f>Table3[[#This Row],[Delivery Time]]-Table3[[#This Row],[Order Time]]</f>
        <v>4.3749999999999956E-2</v>
      </c>
      <c r="L1190" s="43">
        <v>63</v>
      </c>
      <c r="M1190" s="25" t="s">
        <v>0</v>
      </c>
      <c r="N1190" s="28"/>
      <c r="O1190" s="28" t="s">
        <v>39</v>
      </c>
      <c r="P1190" s="25" t="s">
        <v>20</v>
      </c>
    </row>
    <row r="1191" spans="1:16" x14ac:dyDescent="0.25">
      <c r="A1191" s="23">
        <f t="shared" si="76"/>
        <v>1190</v>
      </c>
      <c r="B1191" s="24">
        <v>43350</v>
      </c>
      <c r="C1191" s="18" t="str">
        <f t="shared" si="73"/>
        <v>Friday</v>
      </c>
      <c r="D1191" s="10" t="str">
        <f t="shared" si="74"/>
        <v>Same</v>
      </c>
      <c r="E1191" s="2">
        <v>17.86</v>
      </c>
      <c r="F1191" s="2">
        <v>5</v>
      </c>
      <c r="G1191" s="1">
        <f t="shared" si="75"/>
        <v>0.27995520716685329</v>
      </c>
      <c r="H1191" s="2">
        <v>5</v>
      </c>
      <c r="I1191" s="26">
        <v>0.81180555555555556</v>
      </c>
      <c r="J1191" s="26">
        <v>0.84375</v>
      </c>
      <c r="K1191" s="27">
        <f>Table3[[#This Row],[Delivery Time]]-Table3[[#This Row],[Order Time]]</f>
        <v>3.1944444444444442E-2</v>
      </c>
      <c r="L1191" s="43">
        <v>46.000000000000007</v>
      </c>
      <c r="M1191" s="25" t="s">
        <v>11</v>
      </c>
      <c r="N1191" s="28"/>
      <c r="O1191" s="28" t="s">
        <v>41</v>
      </c>
      <c r="P1191" s="25" t="s">
        <v>20</v>
      </c>
    </row>
    <row r="1192" spans="1:16" x14ac:dyDescent="0.25">
      <c r="A1192" s="23">
        <f t="shared" si="76"/>
        <v>1191</v>
      </c>
      <c r="B1192" s="24">
        <v>43350</v>
      </c>
      <c r="C1192" s="18" t="str">
        <f t="shared" si="73"/>
        <v>Friday</v>
      </c>
      <c r="D1192" s="10" t="str">
        <f t="shared" si="74"/>
        <v>Same</v>
      </c>
      <c r="E1192" s="2">
        <v>25.11</v>
      </c>
      <c r="F1192" s="2">
        <v>4.8899999999999997</v>
      </c>
      <c r="G1192" s="1">
        <f t="shared" si="75"/>
        <v>0.19474313022700118</v>
      </c>
      <c r="H1192" s="2">
        <v>1.5</v>
      </c>
      <c r="I1192" s="26">
        <v>0.80972222222222223</v>
      </c>
      <c r="J1192" s="26">
        <v>0.85</v>
      </c>
      <c r="K1192" s="27">
        <f>Table3[[#This Row],[Delivery Time]]-Table3[[#This Row],[Order Time]]</f>
        <v>4.0277777777777746E-2</v>
      </c>
      <c r="L1192" s="43">
        <v>58.000000000000007</v>
      </c>
      <c r="M1192" s="25" t="s">
        <v>11</v>
      </c>
      <c r="N1192" s="28"/>
      <c r="O1192" s="28" t="s">
        <v>39</v>
      </c>
      <c r="P1192" s="25" t="s">
        <v>20</v>
      </c>
    </row>
    <row r="1193" spans="1:16" x14ac:dyDescent="0.25">
      <c r="A1193" s="23">
        <f t="shared" si="76"/>
        <v>1192</v>
      </c>
      <c r="B1193" s="24">
        <v>43350</v>
      </c>
      <c r="C1193" s="18" t="str">
        <f t="shared" si="73"/>
        <v>Friday</v>
      </c>
      <c r="D1193" s="10" t="str">
        <f t="shared" si="74"/>
        <v>Same</v>
      </c>
      <c r="E1193" s="2">
        <v>49.8</v>
      </c>
      <c r="F1193" s="2">
        <v>7</v>
      </c>
      <c r="G1193" s="1">
        <f t="shared" si="75"/>
        <v>0.14056224899598393</v>
      </c>
      <c r="H1193" s="2">
        <v>1.5</v>
      </c>
      <c r="I1193" s="26">
        <v>0.81944444444444453</v>
      </c>
      <c r="J1193" s="26">
        <v>0.8569444444444444</v>
      </c>
      <c r="K1193" s="27">
        <f>Table3[[#This Row],[Delivery Time]]-Table3[[#This Row],[Order Time]]</f>
        <v>3.7499999999999867E-2</v>
      </c>
      <c r="L1193" s="43">
        <v>53.999999999999993</v>
      </c>
      <c r="M1193" s="25" t="s">
        <v>11</v>
      </c>
      <c r="N1193" s="28"/>
      <c r="O1193" s="28" t="s">
        <v>41</v>
      </c>
      <c r="P1193" s="25" t="s">
        <v>20</v>
      </c>
    </row>
    <row r="1194" spans="1:16" x14ac:dyDescent="0.25">
      <c r="A1194" s="23">
        <f t="shared" si="76"/>
        <v>1193</v>
      </c>
      <c r="B1194" s="24">
        <v>43350</v>
      </c>
      <c r="C1194" s="18" t="str">
        <f t="shared" si="73"/>
        <v>Friday</v>
      </c>
      <c r="D1194" s="10" t="str">
        <f t="shared" si="74"/>
        <v>Same</v>
      </c>
      <c r="E1194" s="2">
        <v>65.33</v>
      </c>
      <c r="F1194" s="2">
        <v>6.47</v>
      </c>
      <c r="G1194" s="1">
        <f t="shared" si="75"/>
        <v>9.9035665084953317E-2</v>
      </c>
      <c r="H1194" s="2">
        <v>1.5</v>
      </c>
      <c r="I1194" s="26">
        <v>0.84583333333333333</v>
      </c>
      <c r="J1194" s="26">
        <v>0.87013888888888891</v>
      </c>
      <c r="K1194" s="27">
        <f>Table3[[#This Row],[Delivery Time]]-Table3[[#This Row],[Order Time]]</f>
        <v>2.430555555555558E-2</v>
      </c>
      <c r="L1194" s="43">
        <v>35</v>
      </c>
      <c r="M1194" s="25" t="s">
        <v>0</v>
      </c>
      <c r="N1194" s="28"/>
      <c r="O1194" s="28" t="s">
        <v>39</v>
      </c>
      <c r="P1194" s="25" t="s">
        <v>20</v>
      </c>
    </row>
    <row r="1195" spans="1:16" x14ac:dyDescent="0.25">
      <c r="A1195" s="23">
        <f t="shared" si="76"/>
        <v>1194</v>
      </c>
      <c r="B1195" s="24">
        <v>43351</v>
      </c>
      <c r="C1195" s="18" t="str">
        <f t="shared" si="73"/>
        <v>Saturday</v>
      </c>
      <c r="D1195" s="10" t="str">
        <f t="shared" si="74"/>
        <v>Different</v>
      </c>
      <c r="E1195" s="2">
        <v>31.88</v>
      </c>
      <c r="F1195" s="2">
        <v>3.12</v>
      </c>
      <c r="G1195" s="1">
        <f t="shared" si="75"/>
        <v>9.7867001254705155E-2</v>
      </c>
      <c r="H1195" s="2">
        <v>1.5</v>
      </c>
      <c r="I1195" s="26">
        <v>0.68125000000000002</v>
      </c>
      <c r="J1195" s="26">
        <v>0.72222222222222221</v>
      </c>
      <c r="K1195" s="27">
        <f>Table3[[#This Row],[Delivery Time]]-Table3[[#This Row],[Order Time]]</f>
        <v>4.0972222222222188E-2</v>
      </c>
      <c r="L1195" s="43">
        <v>59</v>
      </c>
      <c r="M1195" s="25" t="s">
        <v>0</v>
      </c>
      <c r="N1195" s="28"/>
      <c r="O1195" s="28" t="s">
        <v>41</v>
      </c>
      <c r="P1195" s="25" t="s">
        <v>20</v>
      </c>
    </row>
    <row r="1196" spans="1:16" x14ac:dyDescent="0.25">
      <c r="A1196" s="23">
        <f t="shared" si="76"/>
        <v>1195</v>
      </c>
      <c r="B1196" s="24">
        <v>43351</v>
      </c>
      <c r="C1196" s="18" t="str">
        <f t="shared" si="73"/>
        <v>Saturday</v>
      </c>
      <c r="D1196" s="10" t="str">
        <f t="shared" si="74"/>
        <v>Same</v>
      </c>
      <c r="E1196" s="2">
        <v>16.510000000000002</v>
      </c>
      <c r="F1196" s="2">
        <v>6</v>
      </c>
      <c r="G1196" s="1">
        <f t="shared" si="75"/>
        <v>0.36341611144760749</v>
      </c>
      <c r="H1196" s="2">
        <v>1.5</v>
      </c>
      <c r="I1196" s="26">
        <v>0.6958333333333333</v>
      </c>
      <c r="J1196" s="26">
        <v>0.72638888888888886</v>
      </c>
      <c r="K1196" s="27">
        <f>Table3[[#This Row],[Delivery Time]]-Table3[[#This Row],[Order Time]]</f>
        <v>3.0555555555555558E-2</v>
      </c>
      <c r="L1196" s="43">
        <v>44</v>
      </c>
      <c r="M1196" s="25" t="s">
        <v>0</v>
      </c>
      <c r="N1196" s="28"/>
      <c r="O1196" s="28" t="s">
        <v>41</v>
      </c>
      <c r="P1196" s="25" t="s">
        <v>20</v>
      </c>
    </row>
    <row r="1197" spans="1:16" x14ac:dyDescent="0.25">
      <c r="A1197" s="23">
        <f t="shared" si="76"/>
        <v>1196</v>
      </c>
      <c r="B1197" s="24">
        <v>43351</v>
      </c>
      <c r="C1197" s="18" t="str">
        <f t="shared" si="73"/>
        <v>Saturday</v>
      </c>
      <c r="D1197" s="10" t="str">
        <f t="shared" si="74"/>
        <v>Same</v>
      </c>
      <c r="E1197" s="2">
        <v>45.36</v>
      </c>
      <c r="F1197" s="2">
        <v>10</v>
      </c>
      <c r="G1197" s="1">
        <f t="shared" si="75"/>
        <v>0.22045855379188714</v>
      </c>
      <c r="H1197" s="2">
        <v>1.5</v>
      </c>
      <c r="I1197" s="26">
        <v>0.74722222222222223</v>
      </c>
      <c r="J1197" s="26">
        <v>0.76597222222222217</v>
      </c>
      <c r="K1197" s="27">
        <f>Table3[[#This Row],[Delivery Time]]-Table3[[#This Row],[Order Time]]</f>
        <v>1.8749999999999933E-2</v>
      </c>
      <c r="L1197" s="43">
        <v>26.999999999999996</v>
      </c>
      <c r="M1197" s="25" t="s">
        <v>11</v>
      </c>
      <c r="N1197" s="28"/>
      <c r="O1197" s="28" t="s">
        <v>39</v>
      </c>
      <c r="P1197" s="25" t="s">
        <v>20</v>
      </c>
    </row>
    <row r="1198" spans="1:16" x14ac:dyDescent="0.25">
      <c r="A1198" s="23">
        <f t="shared" si="76"/>
        <v>1197</v>
      </c>
      <c r="B1198" s="24">
        <v>43351</v>
      </c>
      <c r="C1198" s="18" t="str">
        <f t="shared" si="73"/>
        <v>Saturday</v>
      </c>
      <c r="D1198" s="10" t="str">
        <f t="shared" si="74"/>
        <v>Same</v>
      </c>
      <c r="E1198" s="2">
        <v>14.51</v>
      </c>
      <c r="F1198" s="2">
        <v>5</v>
      </c>
      <c r="G1198" s="1">
        <f t="shared" si="75"/>
        <v>0.34458993797381116</v>
      </c>
      <c r="H1198" s="2">
        <v>5</v>
      </c>
      <c r="I1198" s="26">
        <v>0.76874999999999993</v>
      </c>
      <c r="J1198" s="26">
        <v>0.79861111111111116</v>
      </c>
      <c r="K1198" s="27">
        <f>Table3[[#This Row],[Delivery Time]]-Table3[[#This Row],[Order Time]]</f>
        <v>2.9861111111111227E-2</v>
      </c>
      <c r="L1198" s="43">
        <v>43</v>
      </c>
      <c r="M1198" s="25" t="s">
        <v>0</v>
      </c>
      <c r="N1198" s="28"/>
      <c r="O1198" s="28" t="s">
        <v>39</v>
      </c>
      <c r="P1198" s="25" t="s">
        <v>20</v>
      </c>
    </row>
    <row r="1199" spans="1:16" x14ac:dyDescent="0.25">
      <c r="A1199" s="23">
        <f t="shared" si="76"/>
        <v>1198</v>
      </c>
      <c r="B1199" s="24">
        <v>43351</v>
      </c>
      <c r="C1199" s="18" t="str">
        <f t="shared" si="73"/>
        <v>Saturday</v>
      </c>
      <c r="D1199" s="10" t="str">
        <f t="shared" si="74"/>
        <v>Same</v>
      </c>
      <c r="E1199" s="2">
        <v>18.350000000000001</v>
      </c>
      <c r="F1199" s="2">
        <v>3</v>
      </c>
      <c r="G1199" s="1">
        <f t="shared" si="75"/>
        <v>0.16348773841961853</v>
      </c>
      <c r="H1199" s="2">
        <v>1.5</v>
      </c>
      <c r="I1199" s="26">
        <v>0.78055555555555556</v>
      </c>
      <c r="J1199" s="26">
        <v>0.80833333333333324</v>
      </c>
      <c r="K1199" s="27">
        <f>Table3[[#This Row],[Delivery Time]]-Table3[[#This Row],[Order Time]]</f>
        <v>2.7777777777777679E-2</v>
      </c>
      <c r="L1199" s="43">
        <v>40</v>
      </c>
      <c r="M1199" s="25" t="s">
        <v>0</v>
      </c>
      <c r="N1199" s="28"/>
      <c r="O1199" s="28" t="s">
        <v>39</v>
      </c>
      <c r="P1199" s="25" t="s">
        <v>20</v>
      </c>
    </row>
    <row r="1200" spans="1:16" x14ac:dyDescent="0.25">
      <c r="A1200" s="23">
        <f t="shared" si="76"/>
        <v>1199</v>
      </c>
      <c r="B1200" s="24">
        <v>43351</v>
      </c>
      <c r="C1200" s="18" t="str">
        <f t="shared" si="73"/>
        <v>Saturday</v>
      </c>
      <c r="D1200" s="10" t="str">
        <f t="shared" si="74"/>
        <v>Same</v>
      </c>
      <c r="E1200" s="2">
        <v>29.71</v>
      </c>
      <c r="F1200" s="2">
        <v>4</v>
      </c>
      <c r="G1200" s="1">
        <f t="shared" si="75"/>
        <v>0.13463480309660047</v>
      </c>
      <c r="H1200" s="2">
        <v>5</v>
      </c>
      <c r="I1200" s="26">
        <v>0.80972222222222223</v>
      </c>
      <c r="J1200" s="26">
        <v>0.8520833333333333</v>
      </c>
      <c r="K1200" s="27">
        <f>Table3[[#This Row],[Delivery Time]]-Table3[[#This Row],[Order Time]]</f>
        <v>4.2361111111111072E-2</v>
      </c>
      <c r="L1200" s="43">
        <v>61</v>
      </c>
      <c r="M1200" s="25" t="s">
        <v>0</v>
      </c>
      <c r="N1200" s="28"/>
      <c r="O1200" s="28" t="s">
        <v>39</v>
      </c>
      <c r="P1200" s="25" t="s">
        <v>20</v>
      </c>
    </row>
    <row r="1201" spans="1:16" x14ac:dyDescent="0.25">
      <c r="A1201" s="23">
        <f t="shared" si="76"/>
        <v>1200</v>
      </c>
      <c r="B1201" s="24">
        <v>43351</v>
      </c>
      <c r="C1201" s="18" t="str">
        <f t="shared" si="73"/>
        <v>Saturday</v>
      </c>
      <c r="D1201" s="10" t="str">
        <f t="shared" si="74"/>
        <v>Same</v>
      </c>
      <c r="E1201" s="2">
        <v>88.61</v>
      </c>
      <c r="F1201" s="2">
        <v>5</v>
      </c>
      <c r="G1201" s="1">
        <f t="shared" si="75"/>
        <v>5.6427039837490124E-2</v>
      </c>
      <c r="H1201" s="2">
        <v>5</v>
      </c>
      <c r="I1201" s="26">
        <v>0.82291666666666663</v>
      </c>
      <c r="J1201" s="26">
        <v>0.86111111111111116</v>
      </c>
      <c r="K1201" s="27">
        <f>Table3[[#This Row],[Delivery Time]]-Table3[[#This Row],[Order Time]]</f>
        <v>3.8194444444444531E-2</v>
      </c>
      <c r="L1201" s="43">
        <v>54.999999999999993</v>
      </c>
      <c r="M1201" s="25" t="s">
        <v>0</v>
      </c>
      <c r="N1201" s="28"/>
      <c r="O1201" s="28" t="s">
        <v>39</v>
      </c>
      <c r="P1201" s="25" t="s">
        <v>20</v>
      </c>
    </row>
    <row r="1202" spans="1:16" x14ac:dyDescent="0.25">
      <c r="A1202" s="23">
        <f t="shared" si="76"/>
        <v>1201</v>
      </c>
      <c r="B1202" s="24">
        <v>43351</v>
      </c>
      <c r="C1202" s="18" t="str">
        <f t="shared" si="73"/>
        <v>Saturday</v>
      </c>
      <c r="D1202" s="10" t="str">
        <f t="shared" si="74"/>
        <v>Same</v>
      </c>
      <c r="E1202" s="2">
        <v>36.75</v>
      </c>
      <c r="F1202" s="2">
        <v>6</v>
      </c>
      <c r="G1202" s="1">
        <f t="shared" si="75"/>
        <v>0.16326530612244897</v>
      </c>
      <c r="H1202" s="2">
        <v>1.5</v>
      </c>
      <c r="I1202" s="26">
        <v>0.84722222222222221</v>
      </c>
      <c r="J1202" s="26">
        <v>0.88611111111111107</v>
      </c>
      <c r="K1202" s="27">
        <f>Table3[[#This Row],[Delivery Time]]-Table3[[#This Row],[Order Time]]</f>
        <v>3.8888888888888862E-2</v>
      </c>
      <c r="L1202" s="43">
        <v>56</v>
      </c>
      <c r="M1202" s="25" t="s">
        <v>11</v>
      </c>
      <c r="N1202" s="28"/>
      <c r="O1202" s="28" t="s">
        <v>41</v>
      </c>
      <c r="P1202" s="25" t="s">
        <v>20</v>
      </c>
    </row>
    <row r="1203" spans="1:16" x14ac:dyDescent="0.25">
      <c r="A1203" s="23">
        <f t="shared" si="76"/>
        <v>1202</v>
      </c>
      <c r="B1203" s="24">
        <v>43351</v>
      </c>
      <c r="C1203" s="18" t="str">
        <f t="shared" si="73"/>
        <v>Saturday</v>
      </c>
      <c r="D1203" s="10" t="str">
        <f t="shared" si="74"/>
        <v>Same</v>
      </c>
      <c r="E1203" s="2">
        <v>23.27</v>
      </c>
      <c r="F1203" s="2">
        <v>16.73</v>
      </c>
      <c r="G1203" s="1">
        <f t="shared" si="75"/>
        <v>0.71895143962183072</v>
      </c>
      <c r="H1203" s="2">
        <v>1.5</v>
      </c>
      <c r="I1203" s="26">
        <v>0.8569444444444444</v>
      </c>
      <c r="J1203" s="26">
        <v>0.89236111111111116</v>
      </c>
      <c r="K1203" s="27">
        <f>Table3[[#This Row],[Delivery Time]]-Table3[[#This Row],[Order Time]]</f>
        <v>3.5416666666666763E-2</v>
      </c>
      <c r="L1203" s="43">
        <v>51</v>
      </c>
      <c r="M1203" s="25" t="s">
        <v>0</v>
      </c>
      <c r="N1203" s="28"/>
      <c r="O1203" s="28" t="s">
        <v>39</v>
      </c>
      <c r="P1203" s="25" t="s">
        <v>20</v>
      </c>
    </row>
    <row r="1204" spans="1:16" x14ac:dyDescent="0.25">
      <c r="A1204" s="23">
        <f t="shared" si="76"/>
        <v>1203</v>
      </c>
      <c r="B1204" s="24">
        <v>43351</v>
      </c>
      <c r="C1204" s="18" t="str">
        <f t="shared" si="73"/>
        <v>Saturday</v>
      </c>
      <c r="D1204" s="10" t="str">
        <f t="shared" si="74"/>
        <v>Same</v>
      </c>
      <c r="E1204" s="2">
        <v>43.19</v>
      </c>
      <c r="F1204" s="2">
        <v>4</v>
      </c>
      <c r="G1204" s="1">
        <f t="shared" si="75"/>
        <v>9.26140310257004E-2</v>
      </c>
      <c r="H1204" s="2">
        <v>1.5</v>
      </c>
      <c r="I1204" s="26">
        <v>0.85555555555555562</v>
      </c>
      <c r="J1204" s="26">
        <v>0.9</v>
      </c>
      <c r="K1204" s="27">
        <f>Table3[[#This Row],[Delivery Time]]-Table3[[#This Row],[Order Time]]</f>
        <v>4.4444444444444398E-2</v>
      </c>
      <c r="L1204" s="43">
        <v>64</v>
      </c>
      <c r="M1204" s="25" t="s">
        <v>0</v>
      </c>
      <c r="N1204" s="28"/>
      <c r="O1204" s="28" t="s">
        <v>39</v>
      </c>
      <c r="P1204" s="25" t="s">
        <v>20</v>
      </c>
    </row>
    <row r="1205" spans="1:16" x14ac:dyDescent="0.25">
      <c r="A1205" s="23">
        <f t="shared" si="76"/>
        <v>1204</v>
      </c>
      <c r="B1205" s="24">
        <v>43351</v>
      </c>
      <c r="C1205" s="18" t="str">
        <f t="shared" si="73"/>
        <v>Saturday</v>
      </c>
      <c r="D1205" s="10" t="str">
        <f t="shared" si="74"/>
        <v>Same</v>
      </c>
      <c r="E1205" s="2">
        <v>18.079999999999998</v>
      </c>
      <c r="F1205" s="2">
        <v>3</v>
      </c>
      <c r="G1205" s="1">
        <f t="shared" si="75"/>
        <v>0.16592920353982302</v>
      </c>
      <c r="H1205" s="2">
        <v>1.5</v>
      </c>
      <c r="I1205" s="26">
        <v>0.89097222222222217</v>
      </c>
      <c r="J1205" s="26">
        <v>0.92291666666666661</v>
      </c>
      <c r="K1205" s="27">
        <f>Table3[[#This Row],[Delivery Time]]-Table3[[#This Row],[Order Time]]</f>
        <v>3.1944444444444442E-2</v>
      </c>
      <c r="L1205" s="43">
        <v>46.000000000000007</v>
      </c>
      <c r="M1205" s="25" t="s">
        <v>0</v>
      </c>
      <c r="N1205" s="28"/>
      <c r="O1205" s="28" t="s">
        <v>41</v>
      </c>
      <c r="P1205" s="25" t="s">
        <v>20</v>
      </c>
    </row>
    <row r="1206" spans="1:16" x14ac:dyDescent="0.25">
      <c r="A1206" s="23">
        <f t="shared" si="76"/>
        <v>1205</v>
      </c>
      <c r="B1206" s="24">
        <v>43353</v>
      </c>
      <c r="C1206" s="18" t="str">
        <f t="shared" si="73"/>
        <v>Monday</v>
      </c>
      <c r="D1206" s="10" t="str">
        <f t="shared" si="74"/>
        <v>Different</v>
      </c>
      <c r="E1206" s="2">
        <v>25.44</v>
      </c>
      <c r="F1206" s="2">
        <v>9.56</v>
      </c>
      <c r="G1206" s="1">
        <f t="shared" si="75"/>
        <v>0.37578616352201261</v>
      </c>
      <c r="H1206" s="2">
        <v>1.5</v>
      </c>
      <c r="I1206" s="26">
        <v>0.75138888888888899</v>
      </c>
      <c r="J1206" s="26">
        <v>0.79166666666666663</v>
      </c>
      <c r="K1206" s="27">
        <f>Table3[[#This Row],[Delivery Time]]-Table3[[#This Row],[Order Time]]</f>
        <v>4.0277777777777635E-2</v>
      </c>
      <c r="L1206" s="43">
        <v>58.000000000000007</v>
      </c>
      <c r="M1206" s="25" t="s">
        <v>11</v>
      </c>
      <c r="N1206" s="28"/>
      <c r="O1206" s="28" t="s">
        <v>39</v>
      </c>
      <c r="P1206" s="25" t="s">
        <v>20</v>
      </c>
    </row>
    <row r="1207" spans="1:16" x14ac:dyDescent="0.25">
      <c r="A1207" s="23">
        <f t="shared" si="76"/>
        <v>1206</v>
      </c>
      <c r="B1207" s="24">
        <v>43353</v>
      </c>
      <c r="C1207" s="18" t="str">
        <f t="shared" si="73"/>
        <v>Monday</v>
      </c>
      <c r="D1207" s="10" t="str">
        <f t="shared" si="74"/>
        <v>Same</v>
      </c>
      <c r="E1207" s="2">
        <v>15.7</v>
      </c>
      <c r="F1207" s="2">
        <v>4.3</v>
      </c>
      <c r="G1207" s="1">
        <f t="shared" si="75"/>
        <v>0.27388535031847133</v>
      </c>
      <c r="H1207" s="2">
        <v>1.5</v>
      </c>
      <c r="I1207" s="26">
        <v>0.75416666666666676</v>
      </c>
      <c r="J1207" s="26">
        <v>0.79861111111111116</v>
      </c>
      <c r="K1207" s="27">
        <f>Table3[[#This Row],[Delivery Time]]-Table3[[#This Row],[Order Time]]</f>
        <v>4.4444444444444398E-2</v>
      </c>
      <c r="L1207" s="43">
        <v>64</v>
      </c>
      <c r="M1207" s="25" t="s">
        <v>11</v>
      </c>
      <c r="N1207" s="28"/>
      <c r="O1207" s="28" t="s">
        <v>39</v>
      </c>
      <c r="P1207" s="25" t="s">
        <v>20</v>
      </c>
    </row>
    <row r="1208" spans="1:16" x14ac:dyDescent="0.25">
      <c r="A1208" s="23">
        <f t="shared" si="76"/>
        <v>1207</v>
      </c>
      <c r="B1208" s="24">
        <v>43353</v>
      </c>
      <c r="C1208" s="18" t="str">
        <f t="shared" si="73"/>
        <v>Monday</v>
      </c>
      <c r="D1208" s="10" t="str">
        <f t="shared" si="74"/>
        <v>Same</v>
      </c>
      <c r="E1208" s="2">
        <v>43.24</v>
      </c>
      <c r="F1208" s="2">
        <v>5</v>
      </c>
      <c r="G1208" s="1">
        <f t="shared" si="75"/>
        <v>0.11563367252543941</v>
      </c>
      <c r="H1208" s="2">
        <v>1.5</v>
      </c>
      <c r="I1208" s="26">
        <v>0.7631944444444444</v>
      </c>
      <c r="J1208" s="26">
        <v>0.80625000000000002</v>
      </c>
      <c r="K1208" s="27">
        <f>Table3[[#This Row],[Delivery Time]]-Table3[[#This Row],[Order Time]]</f>
        <v>4.3055555555555625E-2</v>
      </c>
      <c r="L1208" s="43">
        <v>62.000000000000007</v>
      </c>
      <c r="M1208" s="25" t="s">
        <v>0</v>
      </c>
      <c r="N1208" s="28"/>
      <c r="O1208" s="28" t="s">
        <v>39</v>
      </c>
      <c r="P1208" s="25" t="s">
        <v>20</v>
      </c>
    </row>
    <row r="1209" spans="1:16" x14ac:dyDescent="0.25">
      <c r="A1209" s="23">
        <f t="shared" si="76"/>
        <v>1208</v>
      </c>
      <c r="B1209" s="24">
        <v>43353</v>
      </c>
      <c r="C1209" s="18" t="str">
        <f t="shared" si="73"/>
        <v>Monday</v>
      </c>
      <c r="D1209" s="10" t="str">
        <f t="shared" si="74"/>
        <v>Same</v>
      </c>
      <c r="E1209" s="2">
        <v>38.65</v>
      </c>
      <c r="F1209" s="2">
        <v>7</v>
      </c>
      <c r="G1209" s="1">
        <f t="shared" si="75"/>
        <v>0.18111254851228978</v>
      </c>
      <c r="H1209" s="2">
        <v>5</v>
      </c>
      <c r="I1209" s="26">
        <v>0.79652777777777783</v>
      </c>
      <c r="J1209" s="26">
        <v>0.82500000000000007</v>
      </c>
      <c r="K1209" s="27">
        <f>Table3[[#This Row],[Delivery Time]]-Table3[[#This Row],[Order Time]]</f>
        <v>2.8472222222222232E-2</v>
      </c>
      <c r="L1209" s="43">
        <v>41</v>
      </c>
      <c r="M1209" s="25" t="s">
        <v>0</v>
      </c>
      <c r="N1209" s="28"/>
      <c r="O1209" s="28" t="s">
        <v>39</v>
      </c>
      <c r="P1209" s="25" t="s">
        <v>20</v>
      </c>
    </row>
    <row r="1210" spans="1:16" x14ac:dyDescent="0.25">
      <c r="A1210" s="23">
        <f t="shared" si="76"/>
        <v>1209</v>
      </c>
      <c r="B1210" s="24">
        <v>43353</v>
      </c>
      <c r="C1210" s="18" t="str">
        <f t="shared" si="73"/>
        <v>Monday</v>
      </c>
      <c r="D1210" s="10" t="str">
        <f t="shared" si="74"/>
        <v>Same</v>
      </c>
      <c r="E1210" s="2">
        <v>52.5</v>
      </c>
      <c r="F1210" s="2">
        <v>8.5</v>
      </c>
      <c r="G1210" s="1">
        <f t="shared" si="75"/>
        <v>0.16190476190476191</v>
      </c>
      <c r="H1210" s="2">
        <v>1.5</v>
      </c>
      <c r="I1210" s="26">
        <v>0.80486111111111114</v>
      </c>
      <c r="J1210" s="26">
        <v>0.84583333333333333</v>
      </c>
      <c r="K1210" s="27">
        <f>Table3[[#This Row],[Delivery Time]]-Table3[[#This Row],[Order Time]]</f>
        <v>4.0972222222222188E-2</v>
      </c>
      <c r="L1210" s="43">
        <v>59</v>
      </c>
      <c r="M1210" s="25" t="s">
        <v>11</v>
      </c>
      <c r="N1210" s="28"/>
      <c r="O1210" s="28" t="s">
        <v>41</v>
      </c>
      <c r="P1210" s="25" t="s">
        <v>20</v>
      </c>
    </row>
    <row r="1211" spans="1:16" x14ac:dyDescent="0.25">
      <c r="A1211" s="23">
        <f t="shared" si="76"/>
        <v>1210</v>
      </c>
      <c r="B1211" s="24">
        <v>43353</v>
      </c>
      <c r="C1211" s="18" t="str">
        <f t="shared" si="73"/>
        <v>Monday</v>
      </c>
      <c r="D1211" s="10" t="str">
        <f t="shared" si="74"/>
        <v>Same</v>
      </c>
      <c r="E1211" s="2">
        <v>48.83</v>
      </c>
      <c r="F1211" s="2">
        <v>8.77</v>
      </c>
      <c r="G1211" s="1">
        <f t="shared" si="75"/>
        <v>0.17960270325619496</v>
      </c>
      <c r="H1211" s="2">
        <v>5</v>
      </c>
      <c r="I1211" s="26">
        <v>0.88958333333333339</v>
      </c>
      <c r="J1211" s="26">
        <v>0.91805555555555562</v>
      </c>
      <c r="K1211" s="27">
        <f>Table3[[#This Row],[Delivery Time]]-Table3[[#This Row],[Order Time]]</f>
        <v>2.8472222222222232E-2</v>
      </c>
      <c r="L1211" s="43">
        <v>41</v>
      </c>
      <c r="M1211" s="25" t="s">
        <v>0</v>
      </c>
      <c r="N1211" s="28"/>
      <c r="O1211" s="28" t="s">
        <v>39</v>
      </c>
      <c r="P1211" s="25" t="s">
        <v>20</v>
      </c>
    </row>
    <row r="1212" spans="1:16" x14ac:dyDescent="0.25">
      <c r="A1212" s="23">
        <f t="shared" si="76"/>
        <v>1211</v>
      </c>
      <c r="B1212" s="24">
        <v>43358</v>
      </c>
      <c r="C1212" s="18" t="str">
        <f t="shared" si="73"/>
        <v>Saturday</v>
      </c>
      <c r="D1212" s="10" t="str">
        <f t="shared" si="74"/>
        <v>Different</v>
      </c>
      <c r="E1212" s="2">
        <v>94.45</v>
      </c>
      <c r="F1212" s="2">
        <v>15</v>
      </c>
      <c r="G1212" s="1">
        <f t="shared" si="75"/>
        <v>0.15881418740074113</v>
      </c>
      <c r="H1212" s="2">
        <v>5</v>
      </c>
      <c r="I1212" s="26">
        <v>0.72916666666666663</v>
      </c>
      <c r="J1212" s="26">
        <v>0.72916666666666663</v>
      </c>
      <c r="K1212" s="27">
        <f>Table3[[#This Row],[Delivery Time]]-Table3[[#This Row],[Order Time]]</f>
        <v>0</v>
      </c>
      <c r="L1212" s="43">
        <v>0</v>
      </c>
      <c r="M1212" s="25" t="s">
        <v>0</v>
      </c>
      <c r="N1212" s="28"/>
      <c r="O1212" s="28" t="s">
        <v>39</v>
      </c>
      <c r="P1212" s="25" t="s">
        <v>16</v>
      </c>
    </row>
    <row r="1213" spans="1:16" x14ac:dyDescent="0.25">
      <c r="A1213" s="23">
        <f t="shared" si="76"/>
        <v>1212</v>
      </c>
      <c r="B1213" s="24">
        <v>43358</v>
      </c>
      <c r="C1213" s="18" t="str">
        <f t="shared" si="73"/>
        <v>Saturday</v>
      </c>
      <c r="D1213" s="10" t="str">
        <f t="shared" si="74"/>
        <v>Same</v>
      </c>
      <c r="E1213" s="2">
        <v>50.55</v>
      </c>
      <c r="F1213" s="2">
        <v>10</v>
      </c>
      <c r="G1213" s="1">
        <f t="shared" si="75"/>
        <v>0.19782393669634027</v>
      </c>
      <c r="H1213" s="2">
        <v>1.5</v>
      </c>
      <c r="I1213" s="26">
        <v>0.70694444444444438</v>
      </c>
      <c r="J1213" s="26">
        <v>0.74652777777777779</v>
      </c>
      <c r="K1213" s="27">
        <f>Table3[[#This Row],[Delivery Time]]-Table3[[#This Row],[Order Time]]</f>
        <v>3.9583333333333415E-2</v>
      </c>
      <c r="L1213" s="43">
        <v>57</v>
      </c>
      <c r="M1213" s="25" t="s">
        <v>0</v>
      </c>
      <c r="N1213" s="28" t="s">
        <v>22</v>
      </c>
      <c r="O1213" s="28" t="s">
        <v>39</v>
      </c>
      <c r="P1213" s="25" t="s">
        <v>20</v>
      </c>
    </row>
    <row r="1214" spans="1:16" x14ac:dyDescent="0.25">
      <c r="A1214" s="23">
        <f t="shared" si="76"/>
        <v>1213</v>
      </c>
      <c r="B1214" s="24">
        <v>43358</v>
      </c>
      <c r="C1214" s="18" t="str">
        <f t="shared" si="73"/>
        <v>Saturday</v>
      </c>
      <c r="D1214" s="10" t="str">
        <f t="shared" si="74"/>
        <v>Same</v>
      </c>
      <c r="E1214" s="2">
        <v>22.41</v>
      </c>
      <c r="F1214" s="2">
        <v>3</v>
      </c>
      <c r="G1214" s="1">
        <f t="shared" si="75"/>
        <v>0.13386880856760375</v>
      </c>
      <c r="H1214" s="2">
        <v>1.5</v>
      </c>
      <c r="I1214" s="26">
        <v>0.75902777777777775</v>
      </c>
      <c r="J1214" s="26">
        <v>0.78055555555555556</v>
      </c>
      <c r="K1214" s="27">
        <f>Table3[[#This Row],[Delivery Time]]-Table3[[#This Row],[Order Time]]</f>
        <v>2.1527777777777812E-2</v>
      </c>
      <c r="L1214" s="43">
        <v>31.000000000000004</v>
      </c>
      <c r="M1214" s="25" t="s">
        <v>11</v>
      </c>
      <c r="N1214" s="28"/>
      <c r="O1214" s="28" t="s">
        <v>39</v>
      </c>
      <c r="P1214" s="25" t="s">
        <v>20</v>
      </c>
    </row>
    <row r="1215" spans="1:16" x14ac:dyDescent="0.25">
      <c r="A1215" s="23">
        <f t="shared" si="76"/>
        <v>1214</v>
      </c>
      <c r="B1215" s="24">
        <v>43358</v>
      </c>
      <c r="C1215" s="18" t="str">
        <f t="shared" si="73"/>
        <v>Saturday</v>
      </c>
      <c r="D1215" s="10" t="str">
        <f t="shared" si="74"/>
        <v>Same</v>
      </c>
      <c r="E1215" s="2">
        <v>104.57</v>
      </c>
      <c r="F1215" s="2">
        <v>20</v>
      </c>
      <c r="G1215" s="1">
        <f t="shared" si="75"/>
        <v>0.1912594434350196</v>
      </c>
      <c r="H1215" s="2">
        <v>1.5</v>
      </c>
      <c r="I1215" s="26">
        <v>0.79999999999999993</v>
      </c>
      <c r="J1215" s="26">
        <v>0.82152777777777775</v>
      </c>
      <c r="K1215" s="27">
        <f>Table3[[#This Row],[Delivery Time]]-Table3[[#This Row],[Order Time]]</f>
        <v>2.1527777777777812E-2</v>
      </c>
      <c r="L1215" s="43">
        <v>31.000000000000004</v>
      </c>
      <c r="M1215" s="25" t="s">
        <v>0</v>
      </c>
      <c r="N1215" s="28" t="s">
        <v>22</v>
      </c>
      <c r="O1215" s="28" t="s">
        <v>39</v>
      </c>
      <c r="P1215" s="25" t="s">
        <v>20</v>
      </c>
    </row>
    <row r="1216" spans="1:16" x14ac:dyDescent="0.25">
      <c r="A1216" s="23">
        <f t="shared" si="76"/>
        <v>1215</v>
      </c>
      <c r="B1216" s="24">
        <v>43358</v>
      </c>
      <c r="C1216" s="18" t="str">
        <f t="shared" si="73"/>
        <v>Saturday</v>
      </c>
      <c r="D1216" s="10" t="str">
        <f t="shared" si="74"/>
        <v>Same</v>
      </c>
      <c r="E1216" s="2">
        <v>48.93</v>
      </c>
      <c r="F1216" s="2">
        <v>5</v>
      </c>
      <c r="G1216" s="1">
        <f t="shared" si="75"/>
        <v>0.10218679746576742</v>
      </c>
      <c r="H1216" s="2">
        <v>1.5</v>
      </c>
      <c r="I1216" s="26">
        <v>0.80347222222222225</v>
      </c>
      <c r="J1216" s="26">
        <v>0.82361111111111107</v>
      </c>
      <c r="K1216" s="27">
        <f>Table3[[#This Row],[Delivery Time]]-Table3[[#This Row],[Order Time]]</f>
        <v>2.0138888888888817E-2</v>
      </c>
      <c r="L1216" s="43">
        <v>29.000000000000004</v>
      </c>
      <c r="M1216" s="25" t="s">
        <v>0</v>
      </c>
      <c r="N1216" s="28" t="s">
        <v>22</v>
      </c>
      <c r="O1216" s="28" t="s">
        <v>39</v>
      </c>
      <c r="P1216" s="25" t="s">
        <v>20</v>
      </c>
    </row>
    <row r="1217" spans="1:16" x14ac:dyDescent="0.25">
      <c r="A1217" s="23">
        <f t="shared" si="76"/>
        <v>1216</v>
      </c>
      <c r="B1217" s="24">
        <v>43358</v>
      </c>
      <c r="C1217" s="18" t="str">
        <f t="shared" si="73"/>
        <v>Saturday</v>
      </c>
      <c r="D1217" s="10" t="str">
        <f t="shared" si="74"/>
        <v>Same</v>
      </c>
      <c r="E1217" s="2">
        <v>45.19</v>
      </c>
      <c r="F1217" s="2">
        <v>7</v>
      </c>
      <c r="G1217" s="1">
        <f t="shared" si="75"/>
        <v>0.15490152688647932</v>
      </c>
      <c r="H1217" s="2">
        <v>1.5</v>
      </c>
      <c r="I1217" s="26">
        <v>0.82847222222222217</v>
      </c>
      <c r="J1217" s="26">
        <v>0.84583333333333333</v>
      </c>
      <c r="K1217" s="27">
        <f>Table3[[#This Row],[Delivery Time]]-Table3[[#This Row],[Order Time]]</f>
        <v>1.736111111111116E-2</v>
      </c>
      <c r="L1217" s="43">
        <v>25</v>
      </c>
      <c r="M1217" s="25" t="s">
        <v>11</v>
      </c>
      <c r="N1217" s="28"/>
      <c r="O1217" s="28" t="s">
        <v>39</v>
      </c>
      <c r="P1217" s="25" t="s">
        <v>20</v>
      </c>
    </row>
    <row r="1218" spans="1:16" x14ac:dyDescent="0.25">
      <c r="A1218" s="23">
        <f t="shared" si="76"/>
        <v>1217</v>
      </c>
      <c r="B1218" s="24">
        <v>43358</v>
      </c>
      <c r="C1218" s="18" t="str">
        <f t="shared" si="73"/>
        <v>Saturday</v>
      </c>
      <c r="D1218" s="10" t="str">
        <f t="shared" si="74"/>
        <v>Same</v>
      </c>
      <c r="E1218" s="2">
        <v>40.590000000000003</v>
      </c>
      <c r="F1218" s="2">
        <v>0</v>
      </c>
      <c r="G1218" s="1">
        <f t="shared" si="75"/>
        <v>0</v>
      </c>
      <c r="H1218" s="2">
        <v>5</v>
      </c>
      <c r="I1218" s="26">
        <v>0.85902777777777783</v>
      </c>
      <c r="J1218" s="26">
        <v>0.88402777777777775</v>
      </c>
      <c r="K1218" s="27">
        <f>Table3[[#This Row],[Delivery Time]]-Table3[[#This Row],[Order Time]]</f>
        <v>2.4999999999999911E-2</v>
      </c>
      <c r="L1218" s="43">
        <v>36</v>
      </c>
      <c r="M1218" s="25" t="s">
        <v>0</v>
      </c>
      <c r="N1218" s="28"/>
      <c r="O1218" s="28" t="s">
        <v>39</v>
      </c>
      <c r="P1218" s="25" t="s">
        <v>20</v>
      </c>
    </row>
    <row r="1219" spans="1:16" x14ac:dyDescent="0.25">
      <c r="A1219" s="23">
        <f t="shared" si="76"/>
        <v>1218</v>
      </c>
      <c r="B1219" s="24">
        <v>43358</v>
      </c>
      <c r="C1219" s="18" t="str">
        <f t="shared" si="73"/>
        <v>Saturday</v>
      </c>
      <c r="D1219" s="10" t="str">
        <f t="shared" si="74"/>
        <v>Same</v>
      </c>
      <c r="E1219" s="2">
        <v>57.37</v>
      </c>
      <c r="F1219" s="2">
        <v>4</v>
      </c>
      <c r="G1219" s="1">
        <f t="shared" si="75"/>
        <v>6.9722851664633087E-2</v>
      </c>
      <c r="H1219" s="2">
        <v>1.5</v>
      </c>
      <c r="I1219" s="26">
        <v>0.86388888888888893</v>
      </c>
      <c r="J1219" s="26">
        <v>0.89722222222222225</v>
      </c>
      <c r="K1219" s="27">
        <f>Table3[[#This Row],[Delivery Time]]-Table3[[#This Row],[Order Time]]</f>
        <v>3.3333333333333326E-2</v>
      </c>
      <c r="L1219" s="43">
        <v>48</v>
      </c>
      <c r="M1219" s="25" t="s">
        <v>12</v>
      </c>
      <c r="N1219" s="28"/>
      <c r="O1219" s="28" t="s">
        <v>39</v>
      </c>
      <c r="P1219" s="25" t="s">
        <v>20</v>
      </c>
    </row>
    <row r="1220" spans="1:16" x14ac:dyDescent="0.25">
      <c r="A1220" s="23">
        <f t="shared" si="76"/>
        <v>1219</v>
      </c>
      <c r="B1220" s="24">
        <v>43359</v>
      </c>
      <c r="C1220" s="18" t="str">
        <f t="shared" si="73"/>
        <v>Sunday</v>
      </c>
      <c r="D1220" s="10" t="str">
        <f t="shared" si="74"/>
        <v>Different</v>
      </c>
      <c r="E1220" s="2">
        <v>74.31</v>
      </c>
      <c r="F1220" s="2">
        <v>13.85</v>
      </c>
      <c r="G1220" s="1">
        <f t="shared" si="75"/>
        <v>0.18638137531960705</v>
      </c>
      <c r="H1220" s="2">
        <v>1.5</v>
      </c>
      <c r="I1220" s="26">
        <v>0.72361111111111109</v>
      </c>
      <c r="J1220" s="26">
        <v>0.74930555555555556</v>
      </c>
      <c r="K1220" s="27">
        <f>Table3[[#This Row],[Delivery Time]]-Table3[[#This Row],[Order Time]]</f>
        <v>2.5694444444444464E-2</v>
      </c>
      <c r="L1220" s="43">
        <v>37</v>
      </c>
      <c r="M1220" s="25" t="s">
        <v>0</v>
      </c>
      <c r="N1220" s="28" t="s">
        <v>22</v>
      </c>
      <c r="O1220" s="28" t="s">
        <v>39</v>
      </c>
      <c r="P1220" s="25" t="s">
        <v>20</v>
      </c>
    </row>
    <row r="1221" spans="1:16" x14ac:dyDescent="0.25">
      <c r="A1221" s="23">
        <f t="shared" si="76"/>
        <v>1220</v>
      </c>
      <c r="B1221" s="24">
        <v>43359</v>
      </c>
      <c r="C1221" s="18" t="str">
        <f t="shared" si="73"/>
        <v>Sunday</v>
      </c>
      <c r="D1221" s="10" t="str">
        <f t="shared" si="74"/>
        <v>Same</v>
      </c>
      <c r="E1221" s="2">
        <v>43.19</v>
      </c>
      <c r="F1221" s="2">
        <v>10</v>
      </c>
      <c r="G1221" s="1">
        <f t="shared" si="75"/>
        <v>0.23153507756425099</v>
      </c>
      <c r="H1221" s="2">
        <v>1.5</v>
      </c>
      <c r="I1221" s="26">
        <v>0.73055555555555562</v>
      </c>
      <c r="J1221" s="26">
        <v>0.75416666666666676</v>
      </c>
      <c r="K1221" s="27">
        <f>Table3[[#This Row],[Delivery Time]]-Table3[[#This Row],[Order Time]]</f>
        <v>2.3611111111111138E-2</v>
      </c>
      <c r="L1221" s="43">
        <v>34</v>
      </c>
      <c r="M1221" s="25" t="s">
        <v>0</v>
      </c>
      <c r="N1221" s="28" t="s">
        <v>22</v>
      </c>
      <c r="O1221" s="28" t="s">
        <v>39</v>
      </c>
      <c r="P1221" s="25" t="s">
        <v>20</v>
      </c>
    </row>
    <row r="1222" spans="1:16" x14ac:dyDescent="0.25">
      <c r="A1222" s="23">
        <f t="shared" si="76"/>
        <v>1221</v>
      </c>
      <c r="B1222" s="24">
        <v>43359</v>
      </c>
      <c r="C1222" s="18" t="str">
        <f t="shared" ref="C1222:C1256" si="77">TEXT(B1222,"dddd")</f>
        <v>Sunday</v>
      </c>
      <c r="D1222" s="10" t="str">
        <f t="shared" ref="D1222:D1256" si="78">IF(B1221=B1222, "Same", "Different")</f>
        <v>Same</v>
      </c>
      <c r="E1222" s="2">
        <v>49.69</v>
      </c>
      <c r="F1222" s="2">
        <v>10</v>
      </c>
      <c r="G1222" s="1">
        <f t="shared" ref="G1222:G1228" si="79">F1222/E1222</f>
        <v>0.20124773596297044</v>
      </c>
      <c r="H1222" s="2">
        <v>1.5</v>
      </c>
      <c r="I1222" s="26">
        <v>0.74652777777777779</v>
      </c>
      <c r="J1222" s="26">
        <v>0.79513888888888884</v>
      </c>
      <c r="K1222" s="27">
        <f>Table3[[#This Row],[Delivery Time]]-Table3[[#This Row],[Order Time]]</f>
        <v>4.8611111111111049E-2</v>
      </c>
      <c r="L1222" s="43">
        <v>70</v>
      </c>
      <c r="M1222" s="25" t="s">
        <v>0</v>
      </c>
      <c r="N1222" s="28"/>
      <c r="O1222" s="28" t="s">
        <v>39</v>
      </c>
      <c r="P1222" s="25" t="s">
        <v>20</v>
      </c>
    </row>
    <row r="1223" spans="1:16" x14ac:dyDescent="0.25">
      <c r="A1223" s="23">
        <f t="shared" si="76"/>
        <v>1222</v>
      </c>
      <c r="B1223" s="24">
        <v>43359</v>
      </c>
      <c r="C1223" s="18" t="str">
        <f t="shared" si="77"/>
        <v>Sunday</v>
      </c>
      <c r="D1223" s="10" t="str">
        <f t="shared" si="78"/>
        <v>Same</v>
      </c>
      <c r="E1223" s="2">
        <v>43.79</v>
      </c>
      <c r="F1223" s="2">
        <v>7</v>
      </c>
      <c r="G1223" s="1">
        <f t="shared" si="79"/>
        <v>0.15985384791048185</v>
      </c>
      <c r="H1223" s="2">
        <v>1.5</v>
      </c>
      <c r="I1223" s="26">
        <v>0.75486111111111109</v>
      </c>
      <c r="J1223" s="26">
        <v>0.79999999999999993</v>
      </c>
      <c r="K1223" s="27">
        <f>Table3[[#This Row],[Delivery Time]]-Table3[[#This Row],[Order Time]]</f>
        <v>4.513888888888884E-2</v>
      </c>
      <c r="L1223" s="43">
        <v>65</v>
      </c>
      <c r="M1223" s="25" t="s">
        <v>0</v>
      </c>
      <c r="N1223" s="28"/>
      <c r="O1223" s="28" t="s">
        <v>39</v>
      </c>
      <c r="P1223" s="25" t="s">
        <v>20</v>
      </c>
    </row>
    <row r="1224" spans="1:16" x14ac:dyDescent="0.25">
      <c r="A1224" s="23">
        <f t="shared" si="76"/>
        <v>1223</v>
      </c>
      <c r="B1224" s="24">
        <v>43359</v>
      </c>
      <c r="C1224" s="18" t="str">
        <f t="shared" si="77"/>
        <v>Sunday</v>
      </c>
      <c r="D1224" s="10" t="str">
        <f t="shared" si="78"/>
        <v>Same</v>
      </c>
      <c r="E1224" s="2">
        <v>46.44</v>
      </c>
      <c r="F1224" s="2">
        <v>7</v>
      </c>
      <c r="G1224" s="1">
        <f t="shared" si="79"/>
        <v>0.15073212747631354</v>
      </c>
      <c r="H1224" s="2">
        <v>5</v>
      </c>
      <c r="I1224" s="26">
        <v>0.77361111111111114</v>
      </c>
      <c r="J1224" s="26">
        <v>0.80902777777777779</v>
      </c>
      <c r="K1224" s="27">
        <f>Table3[[#This Row],[Delivery Time]]-Table3[[#This Row],[Order Time]]</f>
        <v>3.5416666666666652E-2</v>
      </c>
      <c r="L1224" s="43">
        <v>51</v>
      </c>
      <c r="M1224" s="25" t="s">
        <v>0</v>
      </c>
      <c r="N1224" s="28"/>
      <c r="O1224" s="28" t="s">
        <v>39</v>
      </c>
      <c r="P1224" s="25" t="s">
        <v>20</v>
      </c>
    </row>
    <row r="1225" spans="1:16" x14ac:dyDescent="0.25">
      <c r="A1225" s="23">
        <f t="shared" si="76"/>
        <v>1224</v>
      </c>
      <c r="B1225" s="24">
        <v>43359</v>
      </c>
      <c r="C1225" s="18" t="str">
        <f t="shared" si="77"/>
        <v>Sunday</v>
      </c>
      <c r="D1225" s="10" t="str">
        <f t="shared" si="78"/>
        <v>Same</v>
      </c>
      <c r="E1225" s="2">
        <v>19.7</v>
      </c>
      <c r="F1225" s="2">
        <v>4</v>
      </c>
      <c r="G1225" s="1">
        <f t="shared" si="79"/>
        <v>0.20304568527918782</v>
      </c>
      <c r="H1225" s="2">
        <v>1.5</v>
      </c>
      <c r="I1225" s="26">
        <v>0.77430555555555547</v>
      </c>
      <c r="J1225" s="26">
        <v>0.81944444444444453</v>
      </c>
      <c r="K1225" s="27">
        <f>Table3[[#This Row],[Delivery Time]]-Table3[[#This Row],[Order Time]]</f>
        <v>4.5138888888889062E-2</v>
      </c>
      <c r="L1225" s="43">
        <v>65</v>
      </c>
      <c r="M1225" s="25" t="s">
        <v>0</v>
      </c>
      <c r="N1225" s="28"/>
      <c r="O1225" s="28" t="s">
        <v>39</v>
      </c>
      <c r="P1225" s="25" t="s">
        <v>20</v>
      </c>
    </row>
    <row r="1226" spans="1:16" x14ac:dyDescent="0.25">
      <c r="A1226" s="23">
        <f t="shared" si="76"/>
        <v>1225</v>
      </c>
      <c r="B1226" s="24">
        <v>43359</v>
      </c>
      <c r="C1226" s="18" t="str">
        <f t="shared" si="77"/>
        <v>Sunday</v>
      </c>
      <c r="D1226" s="10" t="str">
        <f t="shared" si="78"/>
        <v>Same</v>
      </c>
      <c r="E1226" s="2">
        <v>16.239999999999998</v>
      </c>
      <c r="F1226" s="2">
        <v>3.76</v>
      </c>
      <c r="G1226" s="1">
        <f t="shared" si="79"/>
        <v>0.23152709359605914</v>
      </c>
      <c r="H1226" s="2">
        <v>1.5</v>
      </c>
      <c r="I1226" s="26">
        <v>0.79027777777777775</v>
      </c>
      <c r="J1226" s="26">
        <v>0.83888888888888891</v>
      </c>
      <c r="K1226" s="27">
        <f>Table3[[#This Row],[Delivery Time]]-Table3[[#This Row],[Order Time]]</f>
        <v>4.861111111111116E-2</v>
      </c>
      <c r="L1226" s="43">
        <v>70</v>
      </c>
      <c r="M1226" s="25" t="s">
        <v>0</v>
      </c>
      <c r="N1226" s="28"/>
      <c r="O1226" s="28" t="s">
        <v>41</v>
      </c>
      <c r="P1226" s="25" t="s">
        <v>20</v>
      </c>
    </row>
    <row r="1227" spans="1:16" x14ac:dyDescent="0.25">
      <c r="A1227" s="23">
        <f t="shared" si="76"/>
        <v>1226</v>
      </c>
      <c r="B1227" s="24">
        <v>43359</v>
      </c>
      <c r="C1227" s="18" t="str">
        <f t="shared" si="77"/>
        <v>Sunday</v>
      </c>
      <c r="D1227" s="10" t="str">
        <f t="shared" si="78"/>
        <v>Same</v>
      </c>
      <c r="E1227" s="2">
        <v>35.67</v>
      </c>
      <c r="F1227" s="2">
        <v>5</v>
      </c>
      <c r="G1227" s="1">
        <f t="shared" si="79"/>
        <v>0.14017381553125877</v>
      </c>
      <c r="H1227" s="2">
        <v>1.5</v>
      </c>
      <c r="I1227" s="26">
        <v>0.79722222222222217</v>
      </c>
      <c r="J1227" s="26">
        <v>0.84513888888888899</v>
      </c>
      <c r="K1227" s="27">
        <f>Table3[[#This Row],[Delivery Time]]-Table3[[#This Row],[Order Time]]</f>
        <v>4.7916666666666829E-2</v>
      </c>
      <c r="L1227" s="43">
        <v>69</v>
      </c>
      <c r="M1227" s="25" t="s">
        <v>0</v>
      </c>
      <c r="N1227" s="28"/>
      <c r="O1227" s="28" t="s">
        <v>39</v>
      </c>
      <c r="P1227" s="25" t="s">
        <v>20</v>
      </c>
    </row>
    <row r="1228" spans="1:16" x14ac:dyDescent="0.25">
      <c r="A1228" s="23">
        <f t="shared" si="76"/>
        <v>1227</v>
      </c>
      <c r="B1228" s="24">
        <v>43359</v>
      </c>
      <c r="C1228" s="18" t="str">
        <f t="shared" si="77"/>
        <v>Sunday</v>
      </c>
      <c r="D1228" s="10" t="str">
        <f t="shared" si="78"/>
        <v>Same</v>
      </c>
      <c r="E1228" s="2">
        <v>33.5</v>
      </c>
      <c r="F1228" s="2">
        <v>3</v>
      </c>
      <c r="G1228" s="1">
        <f t="shared" si="79"/>
        <v>8.9552238805970144E-2</v>
      </c>
      <c r="H1228" s="2">
        <v>5</v>
      </c>
      <c r="I1228" s="26">
        <v>0.80208333333333337</v>
      </c>
      <c r="J1228" s="26">
        <v>0.85555555555555562</v>
      </c>
      <c r="K1228" s="27">
        <f>Table3[[#This Row],[Delivery Time]]-Table3[[#This Row],[Order Time]]</f>
        <v>5.3472222222222254E-2</v>
      </c>
      <c r="L1228" s="43">
        <v>77</v>
      </c>
      <c r="M1228" s="25" t="s">
        <v>0</v>
      </c>
      <c r="N1228" s="28"/>
      <c r="O1228" s="28" t="s">
        <v>39</v>
      </c>
      <c r="P1228" s="25" t="s">
        <v>20</v>
      </c>
    </row>
    <row r="1229" spans="1:16" x14ac:dyDescent="0.25">
      <c r="A1229" s="23">
        <f t="shared" ref="A1229:A1230" si="80">ROW(A1228)</f>
        <v>1228</v>
      </c>
      <c r="B1229" s="24">
        <v>43364</v>
      </c>
      <c r="C1229" s="18" t="str">
        <f t="shared" si="77"/>
        <v>Friday</v>
      </c>
      <c r="D1229" s="10" t="str">
        <f t="shared" si="78"/>
        <v>Different</v>
      </c>
      <c r="E1229" s="2">
        <v>47.79</v>
      </c>
      <c r="F1229" s="2">
        <v>10</v>
      </c>
      <c r="G1229" s="1">
        <f t="shared" ref="G1229:G1230" si="81">F1229/E1229</f>
        <v>0.2092487968194183</v>
      </c>
      <c r="H1229" s="2">
        <v>5</v>
      </c>
      <c r="I1229" s="26">
        <v>0.74861111111111101</v>
      </c>
      <c r="J1229" s="26">
        <v>0.78472222222222221</v>
      </c>
      <c r="K1229" s="27">
        <f>Table3[[#This Row],[Delivery Time]]-Table3[[#This Row],[Order Time]]</f>
        <v>3.6111111111111205E-2</v>
      </c>
      <c r="L1229" s="43">
        <v>52</v>
      </c>
      <c r="M1229" s="25" t="s">
        <v>0</v>
      </c>
      <c r="N1229" s="28"/>
      <c r="O1229" s="28" t="s">
        <v>39</v>
      </c>
      <c r="P1229" s="25" t="s">
        <v>20</v>
      </c>
    </row>
    <row r="1230" spans="1:16" x14ac:dyDescent="0.25">
      <c r="A1230" s="23">
        <f t="shared" si="80"/>
        <v>1229</v>
      </c>
      <c r="B1230" s="24">
        <v>43364</v>
      </c>
      <c r="C1230" s="18" t="str">
        <f t="shared" si="77"/>
        <v>Friday</v>
      </c>
      <c r="D1230" s="10" t="str">
        <f t="shared" si="78"/>
        <v>Same</v>
      </c>
      <c r="E1230" s="2">
        <v>23.49</v>
      </c>
      <c r="F1230" s="2">
        <v>15.51</v>
      </c>
      <c r="G1230" s="1">
        <f t="shared" si="81"/>
        <v>0.66028097062579827</v>
      </c>
      <c r="H1230" s="2">
        <v>5</v>
      </c>
      <c r="I1230" s="26">
        <v>0.75208333333333333</v>
      </c>
      <c r="J1230" s="26">
        <v>0.79513888888888884</v>
      </c>
      <c r="K1230" s="27">
        <f>Table3[[#This Row],[Delivery Time]]-Table3[[#This Row],[Order Time]]</f>
        <v>4.3055555555555514E-2</v>
      </c>
      <c r="L1230" s="43">
        <v>62.000000000000007</v>
      </c>
      <c r="M1230" s="25" t="s">
        <v>0</v>
      </c>
      <c r="N1230" s="28"/>
      <c r="O1230" s="28" t="s">
        <v>39</v>
      </c>
      <c r="P1230" s="25" t="s">
        <v>20</v>
      </c>
    </row>
    <row r="1231" spans="1:16" x14ac:dyDescent="0.25">
      <c r="A1231" s="23">
        <f t="shared" ref="A1231:A1235" si="82">ROW(A1230)</f>
        <v>1230</v>
      </c>
      <c r="B1231" s="24">
        <v>43364</v>
      </c>
      <c r="C1231" s="18" t="str">
        <f t="shared" si="77"/>
        <v>Friday</v>
      </c>
      <c r="D1231" s="10" t="str">
        <f t="shared" si="78"/>
        <v>Same</v>
      </c>
      <c r="E1231" s="2">
        <v>42.65</v>
      </c>
      <c r="F1231" s="2">
        <v>6</v>
      </c>
      <c r="G1231" s="1">
        <f t="shared" ref="G1231:G1235" si="83">F1231/E1231</f>
        <v>0.1406799531066823</v>
      </c>
      <c r="H1231" s="2">
        <v>5</v>
      </c>
      <c r="I1231" s="26">
        <v>0.75069444444444444</v>
      </c>
      <c r="J1231" s="26">
        <v>0.80069444444444438</v>
      </c>
      <c r="K1231" s="27">
        <f>Table3[[#This Row],[Delivery Time]]-Table3[[#This Row],[Order Time]]</f>
        <v>4.9999999999999933E-2</v>
      </c>
      <c r="L1231" s="43">
        <v>72</v>
      </c>
      <c r="M1231" s="25" t="s">
        <v>0</v>
      </c>
      <c r="N1231" s="28"/>
      <c r="O1231" s="28" t="s">
        <v>39</v>
      </c>
      <c r="P1231" s="25" t="s">
        <v>20</v>
      </c>
    </row>
    <row r="1232" spans="1:16" x14ac:dyDescent="0.25">
      <c r="A1232" s="23">
        <f t="shared" si="82"/>
        <v>1231</v>
      </c>
      <c r="B1232" s="24">
        <v>43364</v>
      </c>
      <c r="C1232" s="18" t="str">
        <f t="shared" si="77"/>
        <v>Friday</v>
      </c>
      <c r="D1232" s="10" t="str">
        <f t="shared" si="78"/>
        <v>Same</v>
      </c>
      <c r="E1232" s="2">
        <v>25.44</v>
      </c>
      <c r="F1232" s="2">
        <v>4.5599999999999996</v>
      </c>
      <c r="G1232" s="1">
        <f t="shared" si="83"/>
        <v>0.17924528301886791</v>
      </c>
      <c r="H1232" s="2">
        <v>1.5</v>
      </c>
      <c r="I1232" s="26">
        <v>0.75694444444444453</v>
      </c>
      <c r="J1232" s="26">
        <v>0.80833333333333324</v>
      </c>
      <c r="K1232" s="27">
        <f>Table3[[#This Row],[Delivery Time]]-Table3[[#This Row],[Order Time]]</f>
        <v>5.1388888888888706E-2</v>
      </c>
      <c r="L1232" s="43">
        <v>74</v>
      </c>
      <c r="M1232" s="25" t="s">
        <v>0</v>
      </c>
      <c r="N1232" s="28"/>
      <c r="O1232" s="28" t="s">
        <v>39</v>
      </c>
      <c r="P1232" s="25" t="s">
        <v>20</v>
      </c>
    </row>
    <row r="1233" spans="1:16" x14ac:dyDescent="0.25">
      <c r="A1233" s="23">
        <f t="shared" si="82"/>
        <v>1232</v>
      </c>
      <c r="B1233" s="24">
        <v>43364</v>
      </c>
      <c r="C1233" s="18" t="str">
        <f t="shared" si="77"/>
        <v>Friday</v>
      </c>
      <c r="D1233" s="10" t="str">
        <f t="shared" si="78"/>
        <v>Same</v>
      </c>
      <c r="E1233" s="2">
        <v>50.23</v>
      </c>
      <c r="F1233" s="2">
        <v>9.76</v>
      </c>
      <c r="G1233" s="1">
        <f t="shared" si="83"/>
        <v>0.19430619151901254</v>
      </c>
      <c r="H1233" s="2">
        <v>5</v>
      </c>
      <c r="I1233" s="26">
        <v>0.80763888888888891</v>
      </c>
      <c r="J1233" s="26">
        <v>0.84097222222222223</v>
      </c>
      <c r="K1233" s="27">
        <f>Table3[[#This Row],[Delivery Time]]-Table3[[#This Row],[Order Time]]</f>
        <v>3.3333333333333326E-2</v>
      </c>
      <c r="L1233" s="43">
        <v>48</v>
      </c>
      <c r="M1233" s="25" t="s">
        <v>0</v>
      </c>
      <c r="N1233" s="28"/>
      <c r="O1233" s="28" t="s">
        <v>39</v>
      </c>
      <c r="P1233" s="25" t="s">
        <v>20</v>
      </c>
    </row>
    <row r="1234" spans="1:16" x14ac:dyDescent="0.25">
      <c r="A1234" s="23">
        <f t="shared" si="82"/>
        <v>1233</v>
      </c>
      <c r="B1234" s="24">
        <v>43364</v>
      </c>
      <c r="C1234" s="18" t="str">
        <f t="shared" si="77"/>
        <v>Friday</v>
      </c>
      <c r="D1234" s="10" t="str">
        <f t="shared" si="78"/>
        <v>Same</v>
      </c>
      <c r="E1234" s="2">
        <v>34.590000000000003</v>
      </c>
      <c r="F1234" s="2">
        <v>4.41</v>
      </c>
      <c r="G1234" s="1">
        <f t="shared" si="83"/>
        <v>0.12749349522983519</v>
      </c>
      <c r="H1234" s="2">
        <v>5</v>
      </c>
      <c r="I1234" s="26">
        <v>0.80972222222222223</v>
      </c>
      <c r="J1234" s="26">
        <v>0.85069444444444453</v>
      </c>
      <c r="K1234" s="27">
        <f>Table3[[#This Row],[Delivery Time]]-Table3[[#This Row],[Order Time]]</f>
        <v>4.0972222222222299E-2</v>
      </c>
      <c r="L1234" s="43">
        <v>59</v>
      </c>
      <c r="M1234" s="25" t="s">
        <v>0</v>
      </c>
      <c r="N1234" s="28"/>
      <c r="O1234" s="28" t="s">
        <v>39</v>
      </c>
      <c r="P1234" s="25" t="s">
        <v>20</v>
      </c>
    </row>
    <row r="1235" spans="1:16" x14ac:dyDescent="0.25">
      <c r="A1235" s="23">
        <f t="shared" si="82"/>
        <v>1234</v>
      </c>
      <c r="B1235" s="24">
        <v>43364</v>
      </c>
      <c r="C1235" s="18" t="str">
        <f t="shared" si="77"/>
        <v>Friday</v>
      </c>
      <c r="D1235" s="10" t="str">
        <f t="shared" si="78"/>
        <v>Same</v>
      </c>
      <c r="E1235" s="2">
        <v>20.03</v>
      </c>
      <c r="F1235" s="2">
        <v>4</v>
      </c>
      <c r="G1235" s="1">
        <f t="shared" si="83"/>
        <v>0.19970044932601097</v>
      </c>
      <c r="H1235" s="2">
        <v>1.5</v>
      </c>
      <c r="I1235" s="26">
        <v>0.84722222222222221</v>
      </c>
      <c r="J1235" s="26">
        <v>0.8847222222222223</v>
      </c>
      <c r="K1235" s="27">
        <f>Table3[[#This Row],[Delivery Time]]-Table3[[#This Row],[Order Time]]</f>
        <v>3.7500000000000089E-2</v>
      </c>
      <c r="L1235" s="43">
        <v>53.999999999999993</v>
      </c>
      <c r="M1235" s="25" t="s">
        <v>12</v>
      </c>
      <c r="N1235" s="28"/>
      <c r="O1235" s="28" t="s">
        <v>39</v>
      </c>
      <c r="P1235" s="25" t="s">
        <v>20</v>
      </c>
    </row>
    <row r="1236" spans="1:16" x14ac:dyDescent="0.25">
      <c r="A1236" s="23">
        <f>ROW(A1235)</f>
        <v>1235</v>
      </c>
      <c r="B1236" s="24">
        <v>43364</v>
      </c>
      <c r="C1236" s="18" t="str">
        <f t="shared" si="77"/>
        <v>Friday</v>
      </c>
      <c r="D1236" s="10" t="str">
        <f t="shared" si="78"/>
        <v>Same</v>
      </c>
      <c r="E1236" s="2">
        <v>41.14</v>
      </c>
      <c r="F1236" s="2">
        <v>10</v>
      </c>
      <c r="G1236" s="1">
        <f>F1236/E1236</f>
        <v>0.24307243558580457</v>
      </c>
      <c r="H1236" s="2">
        <v>1.5</v>
      </c>
      <c r="I1236" s="26">
        <v>0.84791666666666676</v>
      </c>
      <c r="J1236" s="26">
        <v>0.90069444444444446</v>
      </c>
      <c r="K1236" s="27">
        <f>Table3[[#This Row],[Delivery Time]]-Table3[[#This Row],[Order Time]]</f>
        <v>5.2777777777777701E-2</v>
      </c>
      <c r="L1236" s="43">
        <v>76</v>
      </c>
      <c r="M1236" s="25" t="s">
        <v>0</v>
      </c>
      <c r="N1236" s="28"/>
      <c r="O1236" s="28" t="s">
        <v>41</v>
      </c>
      <c r="P1236" s="25" t="s">
        <v>20</v>
      </c>
    </row>
    <row r="1237" spans="1:16" x14ac:dyDescent="0.25">
      <c r="A1237" s="23">
        <f>ROW(A1236)</f>
        <v>1236</v>
      </c>
      <c r="B1237" s="24">
        <v>43365</v>
      </c>
      <c r="C1237" s="18" t="str">
        <f t="shared" si="77"/>
        <v>Saturday</v>
      </c>
      <c r="D1237" s="10" t="str">
        <f t="shared" si="78"/>
        <v>Different</v>
      </c>
      <c r="E1237" s="2">
        <v>44.82</v>
      </c>
      <c r="F1237" s="2">
        <v>3</v>
      </c>
      <c r="G1237" s="1">
        <f>F1237/E1237</f>
        <v>6.6934404283801874E-2</v>
      </c>
      <c r="H1237" s="2">
        <v>5</v>
      </c>
      <c r="I1237" s="26">
        <v>0.6958333333333333</v>
      </c>
      <c r="J1237" s="26">
        <v>0.72638888888888886</v>
      </c>
      <c r="K1237" s="27">
        <f>Table3[[#This Row],[Delivery Time]]-Table3[[#This Row],[Order Time]]</f>
        <v>3.0555555555555558E-2</v>
      </c>
      <c r="L1237" s="43">
        <v>44</v>
      </c>
      <c r="M1237" s="25" t="s">
        <v>0</v>
      </c>
      <c r="N1237" s="28"/>
      <c r="O1237" s="28" t="s">
        <v>39</v>
      </c>
      <c r="P1237" s="25" t="s">
        <v>20</v>
      </c>
    </row>
    <row r="1238" spans="1:16" x14ac:dyDescent="0.25">
      <c r="A1238" s="23">
        <f>ROW(A1237)</f>
        <v>1237</v>
      </c>
      <c r="B1238" s="24">
        <v>43365</v>
      </c>
      <c r="C1238" s="18" t="str">
        <f t="shared" si="77"/>
        <v>Saturday</v>
      </c>
      <c r="D1238" s="10" t="str">
        <f t="shared" si="78"/>
        <v>Same</v>
      </c>
      <c r="E1238" s="2">
        <v>43.19</v>
      </c>
      <c r="F1238" s="2">
        <v>6</v>
      </c>
      <c r="G1238" s="1">
        <f t="shared" ref="G1238:G1239" si="84">F1238/E1238</f>
        <v>0.13892104653855059</v>
      </c>
      <c r="H1238" s="2">
        <v>1.5</v>
      </c>
      <c r="I1238" s="26">
        <v>0.73541666666666661</v>
      </c>
      <c r="J1238" s="26">
        <v>0.76527777777777783</v>
      </c>
      <c r="K1238" s="27">
        <f>Table3[[#This Row],[Delivery Time]]-Table3[[#This Row],[Order Time]]</f>
        <v>2.9861111111111227E-2</v>
      </c>
      <c r="L1238" s="43">
        <v>43</v>
      </c>
      <c r="M1238" s="25" t="s">
        <v>0</v>
      </c>
      <c r="N1238" s="28"/>
      <c r="O1238" s="28" t="s">
        <v>39</v>
      </c>
      <c r="P1238" s="25" t="s">
        <v>20</v>
      </c>
    </row>
    <row r="1239" spans="1:16" x14ac:dyDescent="0.25">
      <c r="A1239" s="23">
        <f t="shared" ref="A1239" si="85">ROW(A1238)</f>
        <v>1238</v>
      </c>
      <c r="B1239" s="24">
        <v>43365</v>
      </c>
      <c r="C1239" s="18" t="str">
        <f t="shared" si="77"/>
        <v>Saturday</v>
      </c>
      <c r="D1239" s="10" t="str">
        <f t="shared" si="78"/>
        <v>Same</v>
      </c>
      <c r="E1239" s="2">
        <v>36.479999999999997</v>
      </c>
      <c r="F1239" s="2">
        <v>5</v>
      </c>
      <c r="G1239" s="1">
        <f t="shared" si="84"/>
        <v>0.13706140350877194</v>
      </c>
      <c r="H1239" s="2">
        <v>1.5</v>
      </c>
      <c r="I1239" s="26">
        <v>0.74236111111111114</v>
      </c>
      <c r="J1239" s="26">
        <v>0.77430555555555547</v>
      </c>
      <c r="K1239" s="27">
        <f>Table3[[#This Row],[Delivery Time]]-Table3[[#This Row],[Order Time]]</f>
        <v>3.1944444444444331E-2</v>
      </c>
      <c r="L1239" s="43">
        <v>46.000000000000007</v>
      </c>
      <c r="M1239" s="25" t="s">
        <v>0</v>
      </c>
      <c r="N1239" s="28"/>
      <c r="O1239" s="28" t="s">
        <v>39</v>
      </c>
      <c r="P1239" s="25" t="s">
        <v>20</v>
      </c>
    </row>
    <row r="1240" spans="1:16" x14ac:dyDescent="0.25">
      <c r="A1240" s="23">
        <f t="shared" ref="A1240:A1242" si="86">ROW(A1239)</f>
        <v>1239</v>
      </c>
      <c r="B1240" s="24">
        <v>43365</v>
      </c>
      <c r="C1240" s="18" t="str">
        <f t="shared" si="77"/>
        <v>Saturday</v>
      </c>
      <c r="D1240" s="10" t="str">
        <f t="shared" si="78"/>
        <v>Same</v>
      </c>
      <c r="E1240" s="2">
        <v>41.89</v>
      </c>
      <c r="F1240" s="2">
        <v>6</v>
      </c>
      <c r="G1240" s="1">
        <f t="shared" ref="G1240:G1242" si="87">F1240/E1240</f>
        <v>0.143232275005968</v>
      </c>
      <c r="H1240" s="2">
        <v>1.5</v>
      </c>
      <c r="I1240" s="26">
        <v>0.75</v>
      </c>
      <c r="J1240" s="26">
        <v>0.77986111111111101</v>
      </c>
      <c r="K1240" s="27">
        <f>Table3[[#This Row],[Delivery Time]]-Table3[[#This Row],[Order Time]]</f>
        <v>2.9861111111111005E-2</v>
      </c>
      <c r="L1240" s="43">
        <v>43</v>
      </c>
      <c r="M1240" s="25" t="s">
        <v>0</v>
      </c>
      <c r="N1240" s="28"/>
      <c r="O1240" s="28" t="s">
        <v>39</v>
      </c>
      <c r="P1240" s="25" t="s">
        <v>20</v>
      </c>
    </row>
    <row r="1241" spans="1:16" x14ac:dyDescent="0.25">
      <c r="A1241" s="23">
        <f t="shared" si="86"/>
        <v>1240</v>
      </c>
      <c r="B1241" s="24">
        <v>43365</v>
      </c>
      <c r="C1241" s="18" t="str">
        <f t="shared" si="77"/>
        <v>Saturday</v>
      </c>
      <c r="D1241" s="10" t="str">
        <f t="shared" si="78"/>
        <v>Same</v>
      </c>
      <c r="E1241" s="2">
        <v>38.369999999999997</v>
      </c>
      <c r="F1241" s="2">
        <v>3</v>
      </c>
      <c r="G1241" s="1">
        <f t="shared" si="87"/>
        <v>7.8186082877247862E-2</v>
      </c>
      <c r="H1241" s="2">
        <v>1.5</v>
      </c>
      <c r="I1241" s="26">
        <v>0.76944444444444438</v>
      </c>
      <c r="J1241" s="26">
        <v>0.80625000000000002</v>
      </c>
      <c r="K1241" s="27">
        <f>Table3[[#This Row],[Delivery Time]]-Table3[[#This Row],[Order Time]]</f>
        <v>3.6805555555555647E-2</v>
      </c>
      <c r="L1241" s="43">
        <v>53</v>
      </c>
      <c r="M1241" s="25" t="s">
        <v>0</v>
      </c>
      <c r="N1241" s="28"/>
      <c r="O1241" s="28" t="s">
        <v>39</v>
      </c>
      <c r="P1241" s="25" t="s">
        <v>20</v>
      </c>
    </row>
    <row r="1242" spans="1:16" x14ac:dyDescent="0.25">
      <c r="A1242" s="23">
        <f t="shared" si="86"/>
        <v>1241</v>
      </c>
      <c r="B1242" s="24">
        <v>43365</v>
      </c>
      <c r="C1242" s="18" t="str">
        <f t="shared" si="77"/>
        <v>Saturday</v>
      </c>
      <c r="D1242" s="10" t="str">
        <f t="shared" si="78"/>
        <v>Same</v>
      </c>
      <c r="E1242" s="2">
        <v>28.15</v>
      </c>
      <c r="F1242" s="2">
        <v>5</v>
      </c>
      <c r="G1242" s="1">
        <f t="shared" si="87"/>
        <v>0.17761989342806395</v>
      </c>
      <c r="H1242" s="2">
        <v>1.5</v>
      </c>
      <c r="I1242" s="26">
        <v>0.77986111111111101</v>
      </c>
      <c r="J1242" s="26">
        <v>0.8208333333333333</v>
      </c>
      <c r="K1242" s="27">
        <f>Table3[[#This Row],[Delivery Time]]-Table3[[#This Row],[Order Time]]</f>
        <v>4.0972222222222299E-2</v>
      </c>
      <c r="L1242" s="43">
        <v>59</v>
      </c>
      <c r="M1242" s="25" t="s">
        <v>0</v>
      </c>
      <c r="N1242" s="28"/>
      <c r="O1242" s="28" t="s">
        <v>39</v>
      </c>
      <c r="P1242" s="25" t="s">
        <v>20</v>
      </c>
    </row>
    <row r="1243" spans="1:16" x14ac:dyDescent="0.25">
      <c r="A1243" s="23">
        <f t="shared" ref="A1243:A1246" si="88">ROW(A1242)</f>
        <v>1242</v>
      </c>
      <c r="B1243" s="24">
        <v>43365</v>
      </c>
      <c r="C1243" s="18" t="str">
        <f t="shared" si="77"/>
        <v>Saturday</v>
      </c>
      <c r="D1243" s="10" t="str">
        <f t="shared" si="78"/>
        <v>Same</v>
      </c>
      <c r="E1243" s="2">
        <v>21.05</v>
      </c>
      <c r="F1243" s="2">
        <v>10</v>
      </c>
      <c r="G1243" s="1">
        <f t="shared" ref="G1243:G1246" si="89">F1243/E1243</f>
        <v>0.47505938242280282</v>
      </c>
      <c r="H1243" s="2">
        <v>1.5</v>
      </c>
      <c r="I1243" s="26">
        <v>0.8208333333333333</v>
      </c>
      <c r="J1243" s="26">
        <v>0.84375</v>
      </c>
      <c r="K1243" s="27">
        <f>Table3[[#This Row],[Delivery Time]]-Table3[[#This Row],[Order Time]]</f>
        <v>2.2916666666666696E-2</v>
      </c>
      <c r="L1243" s="43">
        <v>33</v>
      </c>
      <c r="M1243" s="25" t="s">
        <v>0</v>
      </c>
      <c r="N1243" s="28"/>
      <c r="O1243" s="28" t="s">
        <v>39</v>
      </c>
      <c r="P1243" s="25" t="s">
        <v>20</v>
      </c>
    </row>
    <row r="1244" spans="1:16" x14ac:dyDescent="0.25">
      <c r="A1244" s="23">
        <f t="shared" si="88"/>
        <v>1243</v>
      </c>
      <c r="B1244" s="24">
        <v>43365</v>
      </c>
      <c r="C1244" s="18" t="str">
        <f t="shared" si="77"/>
        <v>Saturday</v>
      </c>
      <c r="D1244" s="10" t="str">
        <f t="shared" si="78"/>
        <v>Same</v>
      </c>
      <c r="E1244" s="2">
        <v>22.14</v>
      </c>
      <c r="F1244" s="2">
        <v>3</v>
      </c>
      <c r="G1244" s="1">
        <f t="shared" si="89"/>
        <v>0.13550135501355012</v>
      </c>
      <c r="H1244" s="2">
        <v>1.5</v>
      </c>
      <c r="I1244" s="26">
        <v>0.82638888888888884</v>
      </c>
      <c r="J1244" s="26">
        <v>0.85277777777777775</v>
      </c>
      <c r="K1244" s="27">
        <f>Table3[[#This Row],[Delivery Time]]-Table3[[#This Row],[Order Time]]</f>
        <v>2.6388888888888906E-2</v>
      </c>
      <c r="L1244" s="43">
        <v>38</v>
      </c>
      <c r="M1244" s="25" t="s">
        <v>0</v>
      </c>
      <c r="N1244" s="28" t="s">
        <v>22</v>
      </c>
      <c r="O1244" s="28" t="s">
        <v>39</v>
      </c>
      <c r="P1244" s="25" t="s">
        <v>20</v>
      </c>
    </row>
    <row r="1245" spans="1:16" x14ac:dyDescent="0.25">
      <c r="A1245" s="23">
        <f t="shared" si="88"/>
        <v>1244</v>
      </c>
      <c r="B1245" s="24">
        <v>43365</v>
      </c>
      <c r="C1245" s="18" t="str">
        <f t="shared" si="77"/>
        <v>Saturday</v>
      </c>
      <c r="D1245" s="10" t="str">
        <f t="shared" si="78"/>
        <v>Same</v>
      </c>
      <c r="E1245" s="2">
        <v>19.43</v>
      </c>
      <c r="F1245" s="2">
        <v>3</v>
      </c>
      <c r="G1245" s="1">
        <f t="shared" si="89"/>
        <v>0.15440041173443128</v>
      </c>
      <c r="H1245" s="2">
        <v>1.5</v>
      </c>
      <c r="I1245" s="26">
        <v>0.83750000000000002</v>
      </c>
      <c r="J1245" s="26">
        <v>0.87708333333333333</v>
      </c>
      <c r="K1245" s="27">
        <f>Table3[[#This Row],[Delivery Time]]-Table3[[#This Row],[Order Time]]</f>
        <v>3.9583333333333304E-2</v>
      </c>
      <c r="L1245" s="43">
        <v>57</v>
      </c>
      <c r="M1245" s="25" t="s">
        <v>0</v>
      </c>
      <c r="N1245" s="28" t="s">
        <v>22</v>
      </c>
      <c r="O1245" s="28" t="s">
        <v>39</v>
      </c>
      <c r="P1245" s="25" t="s">
        <v>20</v>
      </c>
    </row>
    <row r="1246" spans="1:16" x14ac:dyDescent="0.25">
      <c r="A1246" s="23">
        <f t="shared" si="88"/>
        <v>1245</v>
      </c>
      <c r="B1246" s="24">
        <v>43365</v>
      </c>
      <c r="C1246" s="18" t="str">
        <f t="shared" si="77"/>
        <v>Saturday</v>
      </c>
      <c r="D1246" s="10" t="str">
        <f t="shared" si="78"/>
        <v>Same</v>
      </c>
      <c r="E1246" s="2">
        <v>24.9</v>
      </c>
      <c r="F1246" s="2">
        <v>5.0999999999999996</v>
      </c>
      <c r="G1246" s="1">
        <f t="shared" si="89"/>
        <v>0.20481927710843373</v>
      </c>
      <c r="H1246" s="2">
        <v>1.5</v>
      </c>
      <c r="I1246" s="26">
        <v>0.8569444444444444</v>
      </c>
      <c r="J1246" s="26">
        <v>0.88541666666666663</v>
      </c>
      <c r="K1246" s="27">
        <f>Table3[[#This Row],[Delivery Time]]-Table3[[#This Row],[Order Time]]</f>
        <v>2.8472222222222232E-2</v>
      </c>
      <c r="L1246" s="43">
        <v>41</v>
      </c>
      <c r="M1246" s="25" t="s">
        <v>0</v>
      </c>
      <c r="N1246" s="28" t="s">
        <v>25</v>
      </c>
      <c r="O1246" s="28" t="s">
        <v>39</v>
      </c>
      <c r="P1246" s="25" t="s">
        <v>20</v>
      </c>
    </row>
    <row r="1247" spans="1:16" x14ac:dyDescent="0.25">
      <c r="A1247" s="23">
        <f>ROW(A1246)</f>
        <v>1246</v>
      </c>
      <c r="B1247" s="24">
        <v>43365</v>
      </c>
      <c r="C1247" s="18" t="str">
        <f t="shared" si="77"/>
        <v>Saturday</v>
      </c>
      <c r="D1247" s="10" t="str">
        <f t="shared" si="78"/>
        <v>Same</v>
      </c>
      <c r="E1247" s="2">
        <v>25.98</v>
      </c>
      <c r="F1247" s="2">
        <v>24.02</v>
      </c>
      <c r="G1247" s="1">
        <f t="shared" ref="G1247:G1248" si="90">F1247/E1247</f>
        <v>0.92455735180908383</v>
      </c>
      <c r="H1247" s="2">
        <v>1.5</v>
      </c>
      <c r="I1247" s="26">
        <v>0.90069444444444446</v>
      </c>
      <c r="J1247" s="26">
        <v>0.9145833333333333</v>
      </c>
      <c r="K1247" s="27">
        <f>Table3[[#This Row],[Delivery Time]]-Table3[[#This Row],[Order Time]]</f>
        <v>1.388888888888884E-2</v>
      </c>
      <c r="L1247" s="43">
        <v>20</v>
      </c>
      <c r="M1247" s="25" t="s">
        <v>0</v>
      </c>
      <c r="N1247" s="28"/>
      <c r="O1247" s="28" t="s">
        <v>39</v>
      </c>
      <c r="P1247" s="25" t="s">
        <v>20</v>
      </c>
    </row>
    <row r="1248" spans="1:16" x14ac:dyDescent="0.25">
      <c r="A1248" s="23">
        <f t="shared" ref="A1248" si="91">ROW(A1247)</f>
        <v>1247</v>
      </c>
      <c r="B1248" s="24">
        <v>43365</v>
      </c>
      <c r="C1248" s="18" t="str">
        <f t="shared" si="77"/>
        <v>Saturday</v>
      </c>
      <c r="D1248" s="10" t="str">
        <f t="shared" si="78"/>
        <v>Same</v>
      </c>
      <c r="E1248" s="2">
        <v>54.29</v>
      </c>
      <c r="F1248" s="2">
        <v>5.71</v>
      </c>
      <c r="G1248" s="1">
        <f t="shared" si="90"/>
        <v>0.10517590716522381</v>
      </c>
      <c r="H1248" s="2">
        <v>1.5</v>
      </c>
      <c r="I1248" s="26">
        <v>0.89583333333333337</v>
      </c>
      <c r="J1248" s="26">
        <v>0.92569444444444438</v>
      </c>
      <c r="K1248" s="27">
        <f>Table3[[#This Row],[Delivery Time]]-Table3[[#This Row],[Order Time]]</f>
        <v>2.9861111111111005E-2</v>
      </c>
      <c r="L1248" s="43">
        <v>43</v>
      </c>
      <c r="M1248" s="25" t="s">
        <v>0</v>
      </c>
      <c r="N1248" s="28"/>
      <c r="O1248" s="28" t="s">
        <v>41</v>
      </c>
      <c r="P1248" s="25" t="s">
        <v>20</v>
      </c>
    </row>
    <row r="1249" spans="1:16" x14ac:dyDescent="0.25">
      <c r="A1249" s="23">
        <f t="shared" ref="A1249:A1250" si="92">ROW(A1248)</f>
        <v>1248</v>
      </c>
      <c r="B1249" s="24">
        <v>43366</v>
      </c>
      <c r="C1249" s="18" t="str">
        <f t="shared" si="77"/>
        <v>Sunday</v>
      </c>
      <c r="D1249" s="10" t="str">
        <f t="shared" si="78"/>
        <v>Different</v>
      </c>
      <c r="E1249" s="2">
        <v>85.14</v>
      </c>
      <c r="F1249" s="2">
        <v>5</v>
      </c>
      <c r="G1249" s="1">
        <f t="shared" ref="G1249:G1250" si="93">F1249/E1249</f>
        <v>5.8726802912849423E-2</v>
      </c>
      <c r="H1249" s="2">
        <v>5</v>
      </c>
      <c r="I1249" s="26">
        <v>0.68680555555555556</v>
      </c>
      <c r="J1249" s="26">
        <v>0.72291666666666676</v>
      </c>
      <c r="K1249" s="27">
        <f>Table3[[#This Row],[Delivery Time]]-Table3[[#This Row],[Order Time]]</f>
        <v>3.6111111111111205E-2</v>
      </c>
      <c r="L1249" s="43">
        <v>52</v>
      </c>
      <c r="M1249" s="25" t="s">
        <v>27</v>
      </c>
      <c r="N1249" s="28"/>
      <c r="O1249" s="28" t="s">
        <v>39</v>
      </c>
      <c r="P1249" s="25" t="s">
        <v>20</v>
      </c>
    </row>
    <row r="1250" spans="1:16" x14ac:dyDescent="0.25">
      <c r="A1250" s="23">
        <f t="shared" si="92"/>
        <v>1249</v>
      </c>
      <c r="B1250" s="24">
        <v>43366</v>
      </c>
      <c r="C1250" s="18" t="str">
        <f t="shared" si="77"/>
        <v>Sunday</v>
      </c>
      <c r="D1250" s="10" t="str">
        <f t="shared" si="78"/>
        <v>Same</v>
      </c>
      <c r="E1250" s="2">
        <v>42.7</v>
      </c>
      <c r="F1250" s="2">
        <v>8</v>
      </c>
      <c r="G1250" s="1">
        <f t="shared" si="93"/>
        <v>0.18735362997658078</v>
      </c>
      <c r="H1250" s="2">
        <v>1.5</v>
      </c>
      <c r="I1250" s="26">
        <v>0.70208333333333339</v>
      </c>
      <c r="J1250" s="26">
        <v>0.73402777777777783</v>
      </c>
      <c r="K1250" s="27">
        <f>Table3[[#This Row],[Delivery Time]]-Table3[[#This Row],[Order Time]]</f>
        <v>3.1944444444444442E-2</v>
      </c>
      <c r="L1250" s="43">
        <v>46.000000000000007</v>
      </c>
      <c r="M1250" s="25" t="s">
        <v>0</v>
      </c>
      <c r="N1250" s="28"/>
      <c r="O1250" s="28" t="s">
        <v>39</v>
      </c>
      <c r="P1250" s="25" t="s">
        <v>20</v>
      </c>
    </row>
    <row r="1251" spans="1:16" x14ac:dyDescent="0.25">
      <c r="A1251" s="23">
        <f t="shared" ref="A1251:A1254" si="94">ROW(A1250)</f>
        <v>1250</v>
      </c>
      <c r="B1251" s="24">
        <v>43366</v>
      </c>
      <c r="C1251" s="18" t="str">
        <f t="shared" si="77"/>
        <v>Sunday</v>
      </c>
      <c r="D1251" s="10" t="str">
        <f t="shared" si="78"/>
        <v>Same</v>
      </c>
      <c r="E1251" s="2">
        <v>44.33</v>
      </c>
      <c r="F1251" s="2">
        <v>7</v>
      </c>
      <c r="G1251" s="1">
        <f t="shared" ref="G1251:G1254" si="95">F1251/E1251</f>
        <v>0.15790660951951274</v>
      </c>
      <c r="H1251" s="2">
        <v>1.5</v>
      </c>
      <c r="I1251" s="26">
        <v>0.71944444444444444</v>
      </c>
      <c r="J1251" s="26">
        <v>0.75763888888888886</v>
      </c>
      <c r="K1251" s="27">
        <f>Table3[[#This Row],[Delivery Time]]-Table3[[#This Row],[Order Time]]</f>
        <v>3.819444444444442E-2</v>
      </c>
      <c r="L1251" s="43">
        <v>54.999999999999993</v>
      </c>
      <c r="M1251" s="25" t="s">
        <v>0</v>
      </c>
      <c r="N1251" s="28"/>
      <c r="O1251" s="28" t="s">
        <v>39</v>
      </c>
      <c r="P1251" s="25" t="s">
        <v>20</v>
      </c>
    </row>
    <row r="1252" spans="1:16" x14ac:dyDescent="0.25">
      <c r="A1252" s="23">
        <f t="shared" si="94"/>
        <v>1251</v>
      </c>
      <c r="B1252" s="24">
        <v>43366</v>
      </c>
      <c r="C1252" s="18" t="str">
        <f t="shared" si="77"/>
        <v>Sunday</v>
      </c>
      <c r="D1252" s="10" t="str">
        <f t="shared" si="78"/>
        <v>Same</v>
      </c>
      <c r="E1252" s="2">
        <v>29.77</v>
      </c>
      <c r="F1252" s="2">
        <v>5</v>
      </c>
      <c r="G1252" s="1">
        <f t="shared" si="95"/>
        <v>0.16795431642593214</v>
      </c>
      <c r="H1252" s="2">
        <v>1.5</v>
      </c>
      <c r="I1252" s="26">
        <v>0.7368055555555556</v>
      </c>
      <c r="J1252" s="26">
        <v>0.7680555555555556</v>
      </c>
      <c r="K1252" s="27">
        <f>Table3[[#This Row],[Delivery Time]]-Table3[[#This Row],[Order Time]]</f>
        <v>3.125E-2</v>
      </c>
      <c r="L1252" s="43">
        <v>45</v>
      </c>
      <c r="M1252" s="25" t="s">
        <v>11</v>
      </c>
      <c r="N1252" s="28"/>
      <c r="O1252" s="28" t="s">
        <v>42</v>
      </c>
      <c r="P1252" s="25" t="s">
        <v>20</v>
      </c>
    </row>
    <row r="1253" spans="1:16" x14ac:dyDescent="0.25">
      <c r="A1253" s="23">
        <f t="shared" si="94"/>
        <v>1252</v>
      </c>
      <c r="B1253" s="24">
        <v>43366</v>
      </c>
      <c r="C1253" s="18" t="str">
        <f t="shared" si="77"/>
        <v>Sunday</v>
      </c>
      <c r="D1253" s="10" t="str">
        <f t="shared" si="78"/>
        <v>Same</v>
      </c>
      <c r="E1253" s="2">
        <v>21.05</v>
      </c>
      <c r="F1253" s="2">
        <v>4</v>
      </c>
      <c r="G1253" s="1">
        <f t="shared" si="95"/>
        <v>0.19002375296912113</v>
      </c>
      <c r="H1253" s="2">
        <v>1.5</v>
      </c>
      <c r="I1253" s="26">
        <v>0.76874999999999993</v>
      </c>
      <c r="J1253" s="26">
        <v>0.79375000000000007</v>
      </c>
      <c r="K1253" s="27">
        <f>Table3[[#This Row],[Delivery Time]]-Table3[[#This Row],[Order Time]]</f>
        <v>2.5000000000000133E-2</v>
      </c>
      <c r="L1253" s="43">
        <v>36</v>
      </c>
      <c r="M1253" s="25" t="s">
        <v>0</v>
      </c>
      <c r="N1253" s="28"/>
      <c r="O1253" s="28" t="s">
        <v>39</v>
      </c>
      <c r="P1253" s="25" t="s">
        <v>20</v>
      </c>
    </row>
    <row r="1254" spans="1:16" x14ac:dyDescent="0.25">
      <c r="A1254" s="23">
        <f t="shared" si="94"/>
        <v>1253</v>
      </c>
      <c r="B1254" s="24">
        <v>43366</v>
      </c>
      <c r="C1254" s="18" t="str">
        <f t="shared" si="77"/>
        <v>Sunday</v>
      </c>
      <c r="D1254" s="10" t="str">
        <f t="shared" si="78"/>
        <v>Same</v>
      </c>
      <c r="E1254" s="2">
        <v>41.3</v>
      </c>
      <c r="F1254" s="2">
        <v>5</v>
      </c>
      <c r="G1254" s="1">
        <f t="shared" si="95"/>
        <v>0.12106537530266345</v>
      </c>
      <c r="H1254" s="2">
        <v>1.5</v>
      </c>
      <c r="I1254" s="26">
        <v>0.77430555555555547</v>
      </c>
      <c r="J1254" s="26">
        <v>0.80138888888888893</v>
      </c>
      <c r="K1254" s="27">
        <f>Table3[[#This Row],[Delivery Time]]-Table3[[#This Row],[Order Time]]</f>
        <v>2.7083333333333459E-2</v>
      </c>
      <c r="L1254" s="43">
        <v>39</v>
      </c>
      <c r="M1254" s="25" t="s">
        <v>0</v>
      </c>
      <c r="N1254" s="28" t="s">
        <v>22</v>
      </c>
      <c r="O1254" s="28" t="s">
        <v>39</v>
      </c>
      <c r="P1254" s="25" t="s">
        <v>20</v>
      </c>
    </row>
    <row r="1255" spans="1:16" x14ac:dyDescent="0.25">
      <c r="A1255" s="23">
        <f t="shared" ref="A1255:A1256" si="96">ROW(A1254)</f>
        <v>1254</v>
      </c>
      <c r="B1255" s="24">
        <v>43366</v>
      </c>
      <c r="C1255" s="18" t="str">
        <f t="shared" si="77"/>
        <v>Sunday</v>
      </c>
      <c r="D1255" s="10" t="str">
        <f t="shared" si="78"/>
        <v>Same</v>
      </c>
      <c r="E1255" s="2">
        <v>29.77</v>
      </c>
      <c r="F1255" s="2">
        <v>3</v>
      </c>
      <c r="G1255" s="1">
        <f t="shared" ref="G1255:G1256" si="97">F1255/E1255</f>
        <v>0.10077258985555929</v>
      </c>
      <c r="H1255" s="2">
        <v>1.5</v>
      </c>
      <c r="I1255" s="26">
        <v>0.76736111111111116</v>
      </c>
      <c r="J1255" s="26">
        <v>0.80694444444444446</v>
      </c>
      <c r="K1255" s="27">
        <f>Table3[[#This Row],[Delivery Time]]-Table3[[#This Row],[Order Time]]</f>
        <v>3.9583333333333304E-2</v>
      </c>
      <c r="L1255" s="43">
        <v>57</v>
      </c>
      <c r="M1255" s="25" t="s">
        <v>0</v>
      </c>
      <c r="N1255" s="28"/>
      <c r="O1255" s="28" t="s">
        <v>39</v>
      </c>
      <c r="P1255" s="25" t="s">
        <v>20</v>
      </c>
    </row>
    <row r="1256" spans="1:16" x14ac:dyDescent="0.25">
      <c r="A1256" s="23">
        <f t="shared" si="96"/>
        <v>1255</v>
      </c>
      <c r="B1256" s="24">
        <v>43366</v>
      </c>
      <c r="C1256" s="18" t="str">
        <f t="shared" si="77"/>
        <v>Sunday</v>
      </c>
      <c r="D1256" s="10" t="str">
        <f t="shared" si="78"/>
        <v>Same</v>
      </c>
      <c r="E1256" s="2">
        <v>26.74</v>
      </c>
      <c r="F1256" s="2">
        <v>2</v>
      </c>
      <c r="G1256" s="1">
        <f t="shared" si="97"/>
        <v>7.4794315632011971E-2</v>
      </c>
      <c r="H1256" s="2">
        <v>5</v>
      </c>
      <c r="I1256" s="26">
        <v>0.78055555555555556</v>
      </c>
      <c r="J1256" s="26">
        <v>0.81388888888888899</v>
      </c>
      <c r="K1256" s="27">
        <f>Table3[[#This Row],[Delivery Time]]-Table3[[#This Row],[Order Time]]</f>
        <v>3.3333333333333437E-2</v>
      </c>
      <c r="L1256" s="43">
        <v>48</v>
      </c>
      <c r="M1256" s="25" t="s">
        <v>0</v>
      </c>
      <c r="N1256" s="28"/>
      <c r="O1256" s="28" t="s">
        <v>39</v>
      </c>
      <c r="P1256" s="25" t="s">
        <v>20</v>
      </c>
    </row>
  </sheetData>
  <mergeCells count="1">
    <mergeCell ref="A1:P3"/>
  </mergeCells>
  <dataValidations count="5">
    <dataValidation type="list" allowBlank="1" showInputMessage="1" showErrorMessage="1" sqref="M6:M791" xr:uid="{00000000-0002-0000-0000-000002000000}">
      <formula1>DefCity</formula1>
    </dataValidation>
    <dataValidation type="list" allowBlank="1" showInputMessage="1" showErrorMessage="1" sqref="P6:P791" xr:uid="{00000000-0002-0000-0000-000003000000}">
      <formula1>DefChoice</formula1>
    </dataValidation>
    <dataValidation type="list" allowBlank="1" showInputMessage="1" showErrorMessage="1" sqref="H6:H791" xr:uid="{00000000-0002-0000-0000-000006000000}">
      <formula1>DefDeliveryFee</formula1>
    </dataValidation>
    <dataValidation type="list" allowBlank="1" showInputMessage="1" showErrorMessage="1" sqref="N5:N1066 N1108:N1048576" xr:uid="{00000000-0002-0000-0000-000004000000}">
      <formula1>DefCommunity</formula1>
    </dataValidation>
    <dataValidation type="list" allowBlank="1" showInputMessage="1" showErrorMessage="1" sqref="O5:O1066 O1108:O1048576" xr:uid="{00000000-0002-0000-0000-000007000000}">
      <formula1>DefHousing</formula1>
    </dataValidation>
  </dataValidations>
  <printOptions horizontalCentered="1"/>
  <pageMargins left="0.7" right="0.7" top="0.75" bottom="0.75" header="0.3" footer="0.3"/>
  <pageSetup scale="54" fitToHeight="0" orientation="landscape" horizontalDpi="1200" verticalDpi="1200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A3662-39D3-44A2-A1E6-08A9107A7D7D}">
  <sheetPr>
    <pageSetUpPr fitToPage="1"/>
  </sheetPr>
  <dimension ref="A1:H34"/>
  <sheetViews>
    <sheetView workbookViewId="0">
      <selection activeCell="L11" sqref="L11"/>
    </sheetView>
  </sheetViews>
  <sheetFormatPr defaultRowHeight="15" x14ac:dyDescent="0.25"/>
  <cols>
    <col min="1" max="1" width="25" bestFit="1" customWidth="1"/>
    <col min="2" max="2" width="13.85546875" bestFit="1" customWidth="1"/>
    <col min="4" max="4" width="25" bestFit="1" customWidth="1"/>
    <col min="5" max="5" width="24.5703125" bestFit="1" customWidth="1"/>
    <col min="7" max="7" width="25" bestFit="1" customWidth="1"/>
    <col min="8" max="8" width="25.7109375" bestFit="1" customWidth="1"/>
  </cols>
  <sheetData>
    <row r="1" spans="1:8" x14ac:dyDescent="0.25">
      <c r="A1" s="50" t="s">
        <v>82</v>
      </c>
      <c r="B1" s="51"/>
      <c r="C1" s="51"/>
      <c r="D1" s="51"/>
      <c r="E1" s="51"/>
      <c r="F1" s="51"/>
      <c r="G1" s="51"/>
      <c r="H1" s="51"/>
    </row>
    <row r="2" spans="1:8" x14ac:dyDescent="0.25">
      <c r="A2" s="51"/>
      <c r="B2" s="51"/>
      <c r="C2" s="51"/>
      <c r="D2" s="51"/>
      <c r="E2" s="51"/>
      <c r="F2" s="51"/>
      <c r="G2" s="51"/>
      <c r="H2" s="51"/>
    </row>
    <row r="3" spans="1:8" x14ac:dyDescent="0.25">
      <c r="A3" s="51"/>
      <c r="B3" s="51"/>
      <c r="C3" s="51"/>
      <c r="D3" s="51"/>
      <c r="E3" s="51"/>
      <c r="F3" s="51"/>
      <c r="G3" s="51"/>
      <c r="H3" s="51"/>
    </row>
    <row r="5" spans="1:8" x14ac:dyDescent="0.25">
      <c r="A5" s="40" t="s">
        <v>70</v>
      </c>
      <c r="B5" t="s">
        <v>72</v>
      </c>
      <c r="D5" s="40" t="s">
        <v>70</v>
      </c>
      <c r="E5" t="s">
        <v>73</v>
      </c>
      <c r="G5" s="40" t="s">
        <v>70</v>
      </c>
      <c r="H5" t="s">
        <v>74</v>
      </c>
    </row>
    <row r="6" spans="1:8" x14ac:dyDescent="0.25">
      <c r="A6" s="41" t="s">
        <v>42</v>
      </c>
      <c r="B6" s="35">
        <v>7.7445833333333338</v>
      </c>
      <c r="D6" s="41" t="s">
        <v>40</v>
      </c>
      <c r="E6" s="42">
        <v>0.19810177112095737</v>
      </c>
      <c r="G6" s="41" t="s">
        <v>39</v>
      </c>
      <c r="H6">
        <v>998</v>
      </c>
    </row>
    <row r="7" spans="1:8" x14ac:dyDescent="0.25">
      <c r="A7" s="41" t="s">
        <v>39</v>
      </c>
      <c r="B7" s="35">
        <v>7.4383066132264561</v>
      </c>
      <c r="D7" s="41" t="s">
        <v>39</v>
      </c>
      <c r="E7" s="42">
        <v>0.1917161523352226</v>
      </c>
      <c r="G7" s="41" t="s">
        <v>41</v>
      </c>
      <c r="H7">
        <v>162</v>
      </c>
    </row>
    <row r="8" spans="1:8" x14ac:dyDescent="0.25">
      <c r="A8" s="41" t="s">
        <v>40</v>
      </c>
      <c r="B8" s="35">
        <v>6.888358208955224</v>
      </c>
      <c r="D8" s="41" t="s">
        <v>41</v>
      </c>
      <c r="E8" s="42">
        <v>0.18949876169840218</v>
      </c>
      <c r="G8" s="41" t="s">
        <v>40</v>
      </c>
      <c r="H8">
        <v>67</v>
      </c>
    </row>
    <row r="9" spans="1:8" x14ac:dyDescent="0.25">
      <c r="A9" s="41" t="s">
        <v>41</v>
      </c>
      <c r="B9" s="35">
        <v>5.3251234567901236</v>
      </c>
      <c r="D9" s="41" t="s">
        <v>42</v>
      </c>
      <c r="E9" s="42">
        <v>0.16045320429614349</v>
      </c>
      <c r="G9" s="41" t="s">
        <v>42</v>
      </c>
      <c r="H9">
        <v>24</v>
      </c>
    </row>
    <row r="10" spans="1:8" x14ac:dyDescent="0.25">
      <c r="A10" s="41" t="s">
        <v>71</v>
      </c>
      <c r="B10" s="35">
        <v>7.1410791366906485</v>
      </c>
      <c r="D10" s="41" t="s">
        <v>71</v>
      </c>
      <c r="E10" s="42">
        <v>0.19117123500711822</v>
      </c>
      <c r="G10" s="41" t="s">
        <v>71</v>
      </c>
      <c r="H10">
        <v>1251</v>
      </c>
    </row>
    <row r="12" spans="1:8" x14ac:dyDescent="0.25">
      <c r="A12" s="40" t="s">
        <v>70</v>
      </c>
      <c r="B12" t="s">
        <v>72</v>
      </c>
      <c r="D12" s="40" t="s">
        <v>70</v>
      </c>
      <c r="E12" t="s">
        <v>73</v>
      </c>
      <c r="G12" s="40" t="s">
        <v>70</v>
      </c>
      <c r="H12" t="s">
        <v>75</v>
      </c>
    </row>
    <row r="13" spans="1:8" x14ac:dyDescent="0.25">
      <c r="A13" s="41" t="s">
        <v>1</v>
      </c>
      <c r="B13" s="35">
        <v>11.666666666666666</v>
      </c>
      <c r="D13" s="41" t="s">
        <v>0</v>
      </c>
      <c r="E13" s="42">
        <v>0.19936667743939651</v>
      </c>
      <c r="G13" s="41" t="s">
        <v>0</v>
      </c>
      <c r="H13">
        <v>794</v>
      </c>
    </row>
    <row r="14" spans="1:8" x14ac:dyDescent="0.25">
      <c r="A14" s="41" t="s">
        <v>27</v>
      </c>
      <c r="B14" s="35">
        <v>8.9120000000000008</v>
      </c>
      <c r="D14" s="41" t="s">
        <v>1</v>
      </c>
      <c r="E14" s="42">
        <v>0.18441182003308676</v>
      </c>
      <c r="G14" s="41" t="s">
        <v>11</v>
      </c>
      <c r="H14">
        <v>348</v>
      </c>
    </row>
    <row r="15" spans="1:8" x14ac:dyDescent="0.25">
      <c r="A15" s="41" t="s">
        <v>36</v>
      </c>
      <c r="B15" s="35">
        <v>7.3643749999999999</v>
      </c>
      <c r="D15" s="41" t="s">
        <v>12</v>
      </c>
      <c r="E15" s="42">
        <v>0.18407904870611144</v>
      </c>
      <c r="G15" s="41" t="s">
        <v>12</v>
      </c>
      <c r="H15">
        <v>69</v>
      </c>
    </row>
    <row r="16" spans="1:8" x14ac:dyDescent="0.25">
      <c r="A16" s="41" t="s">
        <v>0</v>
      </c>
      <c r="B16" s="35">
        <v>7.2766750629722985</v>
      </c>
      <c r="D16" s="41" t="s">
        <v>36</v>
      </c>
      <c r="E16" s="42">
        <v>0.177175189780481</v>
      </c>
      <c r="G16" s="41" t="s">
        <v>36</v>
      </c>
      <c r="H16">
        <v>16</v>
      </c>
    </row>
    <row r="17" spans="1:8" x14ac:dyDescent="0.25">
      <c r="A17" s="41" t="s">
        <v>12</v>
      </c>
      <c r="B17" s="35">
        <v>7.0920289855072456</v>
      </c>
      <c r="D17" s="41" t="s">
        <v>27</v>
      </c>
      <c r="E17" s="42">
        <v>0.17694510237575228</v>
      </c>
      <c r="G17" s="41" t="s">
        <v>1</v>
      </c>
      <c r="H17">
        <v>12</v>
      </c>
    </row>
    <row r="18" spans="1:8" x14ac:dyDescent="0.25">
      <c r="A18" s="41" t="s">
        <v>11</v>
      </c>
      <c r="B18" s="35">
        <v>6.6279022988505742</v>
      </c>
      <c r="D18" s="41" t="s">
        <v>11</v>
      </c>
      <c r="E18" s="42">
        <v>0.17536881523144685</v>
      </c>
      <c r="G18" s="41" t="s">
        <v>27</v>
      </c>
      <c r="H18">
        <v>10</v>
      </c>
    </row>
    <row r="19" spans="1:8" x14ac:dyDescent="0.25">
      <c r="A19" s="41" t="s">
        <v>69</v>
      </c>
      <c r="B19" s="35">
        <v>6.5</v>
      </c>
      <c r="D19" s="41" t="s">
        <v>69</v>
      </c>
      <c r="E19" s="42">
        <v>0.15553757255814735</v>
      </c>
      <c r="G19" s="41" t="s">
        <v>69</v>
      </c>
      <c r="H19">
        <v>2</v>
      </c>
    </row>
    <row r="20" spans="1:8" x14ac:dyDescent="0.25">
      <c r="A20" s="41" t="s">
        <v>71</v>
      </c>
      <c r="B20" s="35">
        <v>7.1410791366906503</v>
      </c>
      <c r="D20" s="41" t="s">
        <v>71</v>
      </c>
      <c r="E20" s="42">
        <v>0.19117123500711797</v>
      </c>
      <c r="G20" s="41" t="s">
        <v>71</v>
      </c>
      <c r="H20">
        <v>1251</v>
      </c>
    </row>
    <row r="22" spans="1:8" x14ac:dyDescent="0.25">
      <c r="A22" s="40" t="s">
        <v>70</v>
      </c>
      <c r="B22" t="s">
        <v>72</v>
      </c>
      <c r="D22" s="40" t="s">
        <v>70</v>
      </c>
      <c r="E22" t="s">
        <v>73</v>
      </c>
      <c r="G22" s="40" t="s">
        <v>70</v>
      </c>
      <c r="H22" t="s">
        <v>76</v>
      </c>
    </row>
    <row r="23" spans="1:8" x14ac:dyDescent="0.25">
      <c r="A23" s="41" t="s">
        <v>22</v>
      </c>
      <c r="B23" s="35">
        <v>9.3666666666666671</v>
      </c>
      <c r="D23" s="41" t="s">
        <v>24</v>
      </c>
      <c r="E23" s="42">
        <v>0.25063551996066713</v>
      </c>
      <c r="G23" s="41" t="s">
        <v>22</v>
      </c>
      <c r="H23">
        <v>57</v>
      </c>
    </row>
    <row r="24" spans="1:8" x14ac:dyDescent="0.25">
      <c r="A24" s="41" t="s">
        <v>23</v>
      </c>
      <c r="B24" s="35">
        <v>9.0449999999999999</v>
      </c>
      <c r="D24" s="41" t="s">
        <v>23</v>
      </c>
      <c r="E24" s="42">
        <v>0.21117860560033613</v>
      </c>
      <c r="G24" s="41" t="s">
        <v>25</v>
      </c>
      <c r="H24">
        <v>27</v>
      </c>
    </row>
    <row r="25" spans="1:8" x14ac:dyDescent="0.25">
      <c r="A25" s="41" t="s">
        <v>25</v>
      </c>
      <c r="B25" s="35">
        <v>7.0744444444444454</v>
      </c>
      <c r="D25" s="41" t="s">
        <v>22</v>
      </c>
      <c r="E25" s="42">
        <v>0.19353608252744939</v>
      </c>
      <c r="G25" s="41" t="s">
        <v>24</v>
      </c>
      <c r="H25">
        <v>18</v>
      </c>
    </row>
    <row r="26" spans="1:8" x14ac:dyDescent="0.25">
      <c r="A26" s="41" t="s">
        <v>24</v>
      </c>
      <c r="B26" s="35">
        <v>6.221111111111111</v>
      </c>
      <c r="D26" s="41" t="s">
        <v>25</v>
      </c>
      <c r="E26" s="42">
        <v>0.18887144256153232</v>
      </c>
      <c r="G26" s="41" t="s">
        <v>26</v>
      </c>
      <c r="H26">
        <v>18</v>
      </c>
    </row>
    <row r="27" spans="1:8" x14ac:dyDescent="0.25">
      <c r="A27" s="41" t="s">
        <v>43</v>
      </c>
      <c r="B27" s="35">
        <v>5.13</v>
      </c>
      <c r="D27" s="41" t="s">
        <v>43</v>
      </c>
      <c r="E27" s="42">
        <v>0.14394780348815622</v>
      </c>
      <c r="G27" s="41" t="s">
        <v>23</v>
      </c>
      <c r="H27">
        <v>2</v>
      </c>
    </row>
    <row r="28" spans="1:8" x14ac:dyDescent="0.25">
      <c r="A28" s="41" t="s">
        <v>26</v>
      </c>
      <c r="B28" s="35">
        <v>4.5838888888888887</v>
      </c>
      <c r="D28" s="41" t="s">
        <v>26</v>
      </c>
      <c r="E28" s="42">
        <v>0.14209107417855688</v>
      </c>
      <c r="G28" s="41" t="s">
        <v>43</v>
      </c>
      <c r="H28">
        <v>2</v>
      </c>
    </row>
    <row r="29" spans="1:8" x14ac:dyDescent="0.25">
      <c r="A29" s="41" t="s">
        <v>71</v>
      </c>
      <c r="B29" s="35">
        <v>7.6431451612903194</v>
      </c>
      <c r="D29" s="41" t="s">
        <v>71</v>
      </c>
      <c r="E29" s="42">
        <v>0.19282594488636298</v>
      </c>
      <c r="G29" s="41" t="s">
        <v>71</v>
      </c>
      <c r="H29">
        <v>124</v>
      </c>
    </row>
    <row r="33" customFormat="1" x14ac:dyDescent="0.25"/>
    <row r="34" customFormat="1" x14ac:dyDescent="0.25"/>
  </sheetData>
  <mergeCells count="1">
    <mergeCell ref="A1:H3"/>
  </mergeCells>
  <printOptions horizontalCentered="1"/>
  <pageMargins left="0.7" right="0.7" top="0.75" bottom="0.75" header="0.3" footer="0.3"/>
  <pageSetup scale="77" fitToHeight="0" orientation="landscape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17D365-D9AF-4DA5-B85B-7911FDB3BCF0}">
  <sheetPr>
    <pageSetUpPr fitToPage="1"/>
  </sheetPr>
  <dimension ref="A1:W3"/>
  <sheetViews>
    <sheetView zoomScaleNormal="100" workbookViewId="0">
      <selection activeCell="Z4" sqref="Y4:Z5"/>
    </sheetView>
  </sheetViews>
  <sheetFormatPr defaultRowHeight="15" x14ac:dyDescent="0.25"/>
  <sheetData>
    <row r="1" spans="1:23" x14ac:dyDescent="0.25">
      <c r="A1" s="50" t="s">
        <v>81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</row>
    <row r="2" spans="1:23" x14ac:dyDescent="0.25">
      <c r="A2" s="50"/>
      <c r="B2" s="50"/>
      <c r="C2" s="50"/>
      <c r="D2" s="50"/>
      <c r="E2" s="50"/>
      <c r="F2" s="50"/>
      <c r="G2" s="50"/>
      <c r="H2" s="50"/>
      <c r="I2" s="50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</row>
    <row r="3" spans="1:23" x14ac:dyDescent="0.25">
      <c r="A3" s="50"/>
      <c r="B3" s="50"/>
      <c r="C3" s="50"/>
      <c r="D3" s="50"/>
      <c r="E3" s="50"/>
      <c r="F3" s="50"/>
      <c r="G3" s="50"/>
      <c r="H3" s="50"/>
      <c r="I3" s="50"/>
      <c r="J3" s="50"/>
      <c r="K3" s="50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</row>
  </sheetData>
  <mergeCells count="1">
    <mergeCell ref="A1:W3"/>
  </mergeCells>
  <printOptions horizontalCentered="1"/>
  <pageMargins left="0.7" right="0.7" top="0.75" bottom="0.75" header="0.3" footer="0.3"/>
  <pageSetup scale="55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A33753-D3EB-4353-8D8A-41D1ADDDE5FC}">
  <sheetPr>
    <pageSetUpPr fitToPage="1"/>
  </sheetPr>
  <dimension ref="A1:V3"/>
  <sheetViews>
    <sheetView zoomScale="85" zoomScaleNormal="85" workbookViewId="0">
      <selection activeCell="AE11" sqref="AE11"/>
    </sheetView>
  </sheetViews>
  <sheetFormatPr defaultRowHeight="15" x14ac:dyDescent="0.25"/>
  <sheetData>
    <row r="1" spans="1:22" x14ac:dyDescent="0.25">
      <c r="A1" s="52" t="s">
        <v>80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</row>
    <row r="2" spans="1:22" x14ac:dyDescent="0.25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</row>
    <row r="3" spans="1:22" x14ac:dyDescent="0.25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</row>
  </sheetData>
  <mergeCells count="1">
    <mergeCell ref="A1:V3"/>
  </mergeCells>
  <printOptions horizontalCentered="1"/>
  <pageMargins left="0.7" right="0.45" top="0.75" bottom="0.75" header="0.3" footer="0.3"/>
  <pageSetup scale="54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>
    <pageSetUpPr fitToPage="1"/>
  </sheetPr>
  <dimension ref="A1:S55"/>
  <sheetViews>
    <sheetView zoomScaleNormal="100" workbookViewId="0">
      <selection activeCell="J56" sqref="J56"/>
    </sheetView>
  </sheetViews>
  <sheetFormatPr defaultColWidth="9.140625" defaultRowHeight="15" x14ac:dyDescent="0.25"/>
  <cols>
    <col min="1" max="2" width="9.140625" style="3"/>
    <col min="3" max="3" width="9.140625" style="3" customWidth="1"/>
    <col min="4" max="7" width="9.140625" style="3"/>
    <col min="8" max="8" width="9.140625" style="3" customWidth="1"/>
    <col min="9" max="10" width="9.140625" style="3"/>
    <col min="11" max="11" width="11.42578125" style="3" bestFit="1" customWidth="1"/>
    <col min="12" max="12" width="10.5703125" style="3" customWidth="1"/>
    <col min="13" max="14" width="9.140625" style="3"/>
    <col min="15" max="15" width="9.7109375" style="3" bestFit="1" customWidth="1"/>
    <col min="16" max="17" width="9.140625" style="3"/>
    <col min="18" max="18" width="10.140625" style="3" bestFit="1" customWidth="1"/>
    <col min="19" max="16384" width="9.140625" style="3"/>
  </cols>
  <sheetData>
    <row r="1" spans="1:19" customFormat="1" ht="15" customHeight="1" x14ac:dyDescent="0.25">
      <c r="A1" s="50" t="s">
        <v>79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67"/>
    </row>
    <row r="2" spans="1:19" customFormat="1" ht="15" customHeight="1" x14ac:dyDescent="0.25">
      <c r="A2" s="50"/>
      <c r="B2" s="50"/>
      <c r="C2" s="50"/>
      <c r="D2" s="50"/>
      <c r="E2" s="50"/>
      <c r="F2" s="50"/>
      <c r="G2" s="50"/>
      <c r="H2" s="50"/>
      <c r="I2" s="50"/>
      <c r="J2" s="50"/>
      <c r="K2" s="50"/>
      <c r="L2" s="50"/>
      <c r="M2" s="50"/>
      <c r="N2" s="50"/>
      <c r="O2" s="50"/>
      <c r="P2" s="50"/>
      <c r="Q2" s="50"/>
      <c r="R2" s="50"/>
      <c r="S2" s="67"/>
    </row>
    <row r="3" spans="1:19" customFormat="1" ht="15" customHeight="1" x14ac:dyDescent="0.25">
      <c r="A3" s="50"/>
      <c r="B3" s="50"/>
      <c r="C3" s="50"/>
      <c r="D3" s="50"/>
      <c r="E3" s="50"/>
      <c r="F3" s="50"/>
      <c r="G3" s="50"/>
      <c r="H3" s="50"/>
      <c r="I3" s="50"/>
      <c r="J3" s="50"/>
      <c r="K3" s="50"/>
      <c r="L3" s="50"/>
      <c r="M3" s="50"/>
      <c r="N3" s="50"/>
      <c r="O3" s="50"/>
      <c r="P3" s="50"/>
      <c r="Q3" s="50"/>
      <c r="R3" s="50"/>
      <c r="S3" s="67"/>
    </row>
    <row r="5" spans="1:19" ht="18.75" x14ac:dyDescent="0.3">
      <c r="A5" s="55" t="s">
        <v>19</v>
      </c>
      <c r="B5" s="55"/>
      <c r="C5" s="55"/>
      <c r="D5" s="55"/>
      <c r="E5" s="4"/>
      <c r="G5" s="55" t="s">
        <v>51</v>
      </c>
      <c r="H5" s="55"/>
      <c r="I5" s="55"/>
      <c r="J5" s="29">
        <f>MAX(Table3[Date])</f>
        <v>43366</v>
      </c>
      <c r="K5" s="56" t="s">
        <v>66</v>
      </c>
      <c r="L5" s="56"/>
      <c r="M5" s="4"/>
      <c r="N5" s="60"/>
      <c r="O5" s="55" t="s">
        <v>44</v>
      </c>
      <c r="P5" s="55"/>
      <c r="Q5" s="55"/>
      <c r="R5" s="55"/>
      <c r="S5" s="60"/>
    </row>
    <row r="6" spans="1:19" x14ac:dyDescent="0.25">
      <c r="E6" s="4"/>
      <c r="K6" s="46" t="str">
        <f>TEXT(J5, "dddd")</f>
        <v>Sunday</v>
      </c>
      <c r="L6" s="47" t="s">
        <v>64</v>
      </c>
      <c r="M6" s="4"/>
      <c r="N6" s="60"/>
      <c r="S6" s="60"/>
    </row>
    <row r="7" spans="1:19" x14ac:dyDescent="0.25">
      <c r="A7" s="54" t="s">
        <v>65</v>
      </c>
      <c r="B7" s="54"/>
      <c r="C7" s="54"/>
      <c r="D7" s="35">
        <f>AVERAGE(Table3[Cost])</f>
        <v>41.765939248601114</v>
      </c>
      <c r="E7" s="4"/>
      <c r="G7" s="54" t="s">
        <v>65</v>
      </c>
      <c r="H7" s="54"/>
      <c r="I7" s="54"/>
      <c r="J7" s="35">
        <f>AVERAGEIF(Table3[Date], MAX(Table3[Date]), Table3[Cost])</f>
        <v>40.1</v>
      </c>
      <c r="K7" s="8">
        <f>IF(WEEKDAY($J$5,1)=1,J7-'Weekday Statistics'!E9,IF(WEEKDAY('Personal Statistics'!$J$5,1)=2,J7-'Weekday Statistics'!K9,IF(WEEKDAY('Personal Statistics'!$J$5,1)=3,J7-'Weekday Statistics'!Q9,IF(WEEKDAY('Personal Statistics'!$J$5,1)=4,J7-'Weekday Statistics'!W9,IF(WEEKDAY('Personal Statistics'!$J$5,1)=5,J7-'Weekday Statistics'!E36,IF(WEEKDAY('Personal Statistics'!$J$5,1)=6,J7-'Weekday Statistics'!K36,IF(WEEKDAY('Personal Statistics'!$J$5,1)=7,J7-'Weekday Statistics'!Q36)))))))</f>
        <v>1.2914105793450688</v>
      </c>
      <c r="L7" s="8">
        <f>J7-D7</f>
        <v>-1.6659392486011129</v>
      </c>
      <c r="M7" s="9"/>
      <c r="N7" s="62"/>
      <c r="O7" s="57" t="s">
        <v>68</v>
      </c>
      <c r="P7" s="57"/>
      <c r="Q7" s="57"/>
      <c r="R7" s="3">
        <f>R9*R24</f>
        <v>930</v>
      </c>
      <c r="S7" s="60"/>
    </row>
    <row r="8" spans="1:19" x14ac:dyDescent="0.25">
      <c r="E8" s="4"/>
      <c r="K8" s="8"/>
      <c r="L8" s="8"/>
      <c r="M8" s="9"/>
      <c r="N8" s="62"/>
      <c r="O8" s="64"/>
      <c r="P8" s="60"/>
      <c r="Q8" s="60"/>
      <c r="S8" s="60"/>
    </row>
    <row r="9" spans="1:19" x14ac:dyDescent="0.25">
      <c r="A9" s="53" t="s">
        <v>13</v>
      </c>
      <c r="B9" s="53"/>
      <c r="C9" s="53"/>
      <c r="D9" s="5">
        <f>SUM(Table3[Tip])/SUM(Table3[Cost])</f>
        <v>0.17097853574380767</v>
      </c>
      <c r="E9" s="4"/>
      <c r="G9" s="53" t="s">
        <v>13</v>
      </c>
      <c r="H9" s="53"/>
      <c r="I9" s="53"/>
      <c r="J9" s="5">
        <f>SUMIF(Table3[Date],MAX(Table3[Date]),Table3[Tip])/SUMIF(Table3[Date],MAX(Table3[Date]),Table3[Cost])</f>
        <v>0.12157107231920199</v>
      </c>
      <c r="K9" s="5">
        <f>IF(WEEKDAY($J$5,1)=1,J9-'Weekday Statistics'!E11,IF(WEEKDAY('Personal Statistics'!$J$5,1)=2,J9-'Weekday Statistics'!K11,IF(WEEKDAY('Personal Statistics'!$J$5,1)=3,J9-'Weekday Statistics'!Q11,IF(WEEKDAY('Personal Statistics'!$J$5,1)=4,J9-'Weekday Statistics'!W11,IF(WEEKDAY('Personal Statistics'!$J$5,1)=5,J9-'Weekday Statistics'!E38,IF(WEEKDAY('Personal Statistics'!$J$5,1)=6,J9-'Weekday Statistics'!K38,IF(WEEKDAY('Personal Statistics'!$J$5,1)=7,J9-'Weekday Statistics'!Q38)))))))</f>
        <v>-4.7022314716958766E-2</v>
      </c>
      <c r="L9" s="5">
        <f>J9-D9</f>
        <v>-4.9407463424605683E-2</v>
      </c>
      <c r="M9" s="37"/>
      <c r="N9" s="59"/>
      <c r="O9" s="57" t="s">
        <v>63</v>
      </c>
      <c r="P9" s="57"/>
      <c r="Q9" s="57"/>
      <c r="R9" s="3">
        <f>COUNTIF(Table3[Match],"Different")</f>
        <v>186</v>
      </c>
      <c r="S9" s="60"/>
    </row>
    <row r="10" spans="1:19" x14ac:dyDescent="0.25">
      <c r="A10" s="7"/>
      <c r="B10" s="7"/>
      <c r="C10" s="7"/>
      <c r="E10" s="4"/>
      <c r="J10" s="8"/>
      <c r="K10" s="8"/>
      <c r="L10" s="8"/>
      <c r="M10" s="9"/>
      <c r="N10" s="62"/>
      <c r="O10" s="60"/>
      <c r="P10" s="60"/>
      <c r="Q10" s="60"/>
      <c r="S10" s="60"/>
    </row>
    <row r="11" spans="1:19" x14ac:dyDescent="0.25">
      <c r="A11" s="53" t="s">
        <v>14</v>
      </c>
      <c r="B11" s="53"/>
      <c r="C11" s="53"/>
      <c r="D11" s="8">
        <f>AVERAGE(Table3[Tip])</f>
        <v>7.1410791366906459</v>
      </c>
      <c r="E11" s="4"/>
      <c r="G11" s="53" t="s">
        <v>14</v>
      </c>
      <c r="H11" s="53"/>
      <c r="I11" s="53"/>
      <c r="J11" s="8">
        <f>AVERAGEIF(Table3[Date], MAX(Table3[Date]), Table3[Tip])</f>
        <v>4.875</v>
      </c>
      <c r="K11" s="8">
        <f>IF(WEEKDAY($J$5,1)=1,J11-'Weekday Statistics'!E13,IF(WEEKDAY('Personal Statistics'!$J$5,1)=2,J11-'Weekday Statistics'!K13,IF(WEEKDAY('Personal Statistics'!$J$5,1)=3,J11-'Weekday Statistics'!Q13,IF(WEEKDAY('Personal Statistics'!$J$5,1)=4,J11-'Weekday Statistics'!W13,IF(WEEKDAY('Personal Statistics'!$J$5,1)=5,J11-'Weekday Statistics'!E40,IF(WEEKDAY('Personal Statistics'!$J$5,1)=6,J11-'Weekday Statistics'!K40,IF(WEEKDAY('Personal Statistics'!$J$5,1)=7,J11-'Weekday Statistics'!Q40)))))))</f>
        <v>-1.6678715365239309</v>
      </c>
      <c r="L11" s="8">
        <f>J11-D11</f>
        <v>-2.2660791366906459</v>
      </c>
      <c r="M11" s="9"/>
      <c r="N11" s="62"/>
      <c r="O11" s="58" t="s">
        <v>48</v>
      </c>
      <c r="P11" s="58"/>
      <c r="Q11" s="58"/>
      <c r="R11" s="3">
        <f>COUNT(Table3[Order '#])</f>
        <v>1251</v>
      </c>
      <c r="S11" s="62"/>
    </row>
    <row r="12" spans="1:19" x14ac:dyDescent="0.25">
      <c r="E12" s="4"/>
      <c r="K12" s="8"/>
      <c r="L12" s="8"/>
      <c r="M12" s="9"/>
      <c r="N12" s="62"/>
      <c r="O12" s="60"/>
      <c r="P12" s="60"/>
      <c r="Q12" s="60"/>
      <c r="S12" s="60"/>
    </row>
    <row r="13" spans="1:19" x14ac:dyDescent="0.25">
      <c r="A13" s="53" t="s">
        <v>37</v>
      </c>
      <c r="B13" s="53"/>
      <c r="C13" s="53"/>
      <c r="D13" s="8">
        <f>(SUM(Table3[Tip])/SUM(IF(FREQUENCY(Table3[Date],Table3[Date])&gt;0,1)))</f>
        <v>48.029516129032245</v>
      </c>
      <c r="E13" s="4"/>
      <c r="G13" s="53" t="s">
        <v>45</v>
      </c>
      <c r="H13" s="53"/>
      <c r="I13" s="53"/>
      <c r="J13" s="8">
        <f>SUMIF(Table3[Date], MAX(Table3[Date]), Table3[Tip])</f>
        <v>39</v>
      </c>
      <c r="K13" s="8">
        <f>IF(WEEKDAY($J$5,1)=1,J13-'Weekday Statistics'!E15,IF(WEEKDAY('Personal Statistics'!$J$5,1)=2,J13-'Weekday Statistics'!K15,IF(WEEKDAY('Personal Statistics'!$J$5,1)=3,J13-'Weekday Statistics'!Q15,IF(WEEKDAY('Personal Statistics'!$J$5,1)=4,J13-'Weekday Statistics'!W15,IF(WEEKDAY('Personal Statistics'!$J$5,1)=5,J13-'Weekday Statistics'!E42,IF(WEEKDAY('Personal Statistics'!$J$5,1)=6,J13-'Weekday Statistics'!K42,IF(WEEKDAY('Personal Statistics'!$J$5,1)=7,J13-'Weekday Statistics'!Q42)))))))</f>
        <v>-9.1022222222222311</v>
      </c>
      <c r="L13" s="8">
        <f>J13-D13</f>
        <v>-9.0295161290322454</v>
      </c>
      <c r="M13" s="9"/>
      <c r="N13" s="62"/>
      <c r="O13" s="58" t="s">
        <v>50</v>
      </c>
      <c r="P13" s="58"/>
      <c r="Q13" s="58"/>
      <c r="R13" s="8">
        <f>SUM(Table3[Delivery Fee])</f>
        <v>2927.5</v>
      </c>
      <c r="S13" s="60"/>
    </row>
    <row r="14" spans="1:19" x14ac:dyDescent="0.25">
      <c r="E14" s="4"/>
      <c r="K14" s="8"/>
      <c r="L14" s="8"/>
      <c r="M14" s="9"/>
      <c r="N14" s="62"/>
      <c r="O14" s="60"/>
      <c r="P14" s="60"/>
      <c r="Q14" s="60"/>
      <c r="S14" s="60"/>
    </row>
    <row r="15" spans="1:19" x14ac:dyDescent="0.25">
      <c r="A15" s="53" t="s">
        <v>28</v>
      </c>
      <c r="B15" s="53"/>
      <c r="C15" s="53"/>
      <c r="D15" s="8">
        <f>D13/R24</f>
        <v>9.6059032258064487</v>
      </c>
      <c r="E15" s="4"/>
      <c r="G15" s="53" t="s">
        <v>28</v>
      </c>
      <c r="H15" s="53"/>
      <c r="I15" s="53"/>
      <c r="J15" s="8">
        <f>J13/R24</f>
        <v>7.8</v>
      </c>
      <c r="K15" s="8">
        <f>IF(WEEKDAY($J$5,1)=1,J15-'Weekday Statistics'!E17,IF(WEEKDAY('Personal Statistics'!$J$5,1)=2,J15-'Weekday Statistics'!K17,IF(WEEKDAY('Personal Statistics'!$J$5,1)=3,J15-'Weekday Statistics'!Q17,IF(WEEKDAY('Personal Statistics'!$J$5,1)=4,J15-'Weekday Statistics'!W17,IF(WEEKDAY('Personal Statistics'!$J$5,1)=5,J15-'Weekday Statistics'!E44,IF(WEEKDAY('Personal Statistics'!$J$5,1)=6,J15-'Weekday Statistics'!K44,IF(WEEKDAY('Personal Statistics'!$J$5,1)=7,J15-'Weekday Statistics'!Q44)))))))</f>
        <v>-1.8204444444444468</v>
      </c>
      <c r="L15" s="8">
        <f>J15-D15</f>
        <v>-1.8059032258064489</v>
      </c>
      <c r="M15" s="9"/>
      <c r="N15" s="62"/>
      <c r="O15" s="58" t="s">
        <v>9</v>
      </c>
      <c r="P15" s="58"/>
      <c r="Q15" s="58"/>
      <c r="R15" s="45">
        <f>SUM(Table3[Total Delivery Time (Minutes)])</f>
        <v>50587</v>
      </c>
      <c r="S15" s="60"/>
    </row>
    <row r="16" spans="1:19" x14ac:dyDescent="0.25">
      <c r="E16" s="4"/>
      <c r="K16" s="8"/>
      <c r="L16" s="8"/>
      <c r="M16" s="9"/>
      <c r="N16" s="62"/>
      <c r="O16" s="60"/>
      <c r="P16" s="60"/>
      <c r="Q16" s="60"/>
      <c r="S16" s="60"/>
    </row>
    <row r="17" spans="1:19" x14ac:dyDescent="0.25">
      <c r="A17" s="53" t="s">
        <v>29</v>
      </c>
      <c r="B17" s="53"/>
      <c r="C17" s="53"/>
      <c r="D17" s="6">
        <f>COUNT(Table3[Order '#])/SUM(IF(FREQUENCY(Table3[Date],Table3[Date])&gt;0,1))</f>
        <v>6.725806451612903</v>
      </c>
      <c r="E17" s="4"/>
      <c r="G17" s="53" t="s">
        <v>46</v>
      </c>
      <c r="H17" s="53"/>
      <c r="I17" s="53"/>
      <c r="J17" s="30">
        <f>COUNTIF(Table3[Date],MAX(Table3[Date]))</f>
        <v>8</v>
      </c>
      <c r="K17" s="6">
        <f>IF(WEEKDAY($J$5,1)=1,J17-'Weekday Statistics'!E19,IF(WEEKDAY('Personal Statistics'!$J$5,1)=2,J17-'Weekday Statistics'!K19,IF(WEEKDAY('Personal Statistics'!$J$5,1)=3,J17-'Weekday Statistics'!Q19,IF(WEEKDAY('Personal Statistics'!$J$5,1)=4,J17-'Weekday Statistics'!W19,IF(WEEKDAY('Personal Statistics'!$J$5,1)=5,J17-'Weekday Statistics'!E46,IF(WEEKDAY('Personal Statistics'!$J$5,1)=6,J17-'Weekday Statistics'!K46,IF(WEEKDAY('Personal Statistics'!$J$5,1)=7,J17-'Weekday Statistics'!Q46)))))))</f>
        <v>0.64814814814814792</v>
      </c>
      <c r="L17" s="6">
        <f>J17-D17</f>
        <v>1.274193548387097</v>
      </c>
      <c r="M17" s="38"/>
      <c r="N17" s="63"/>
      <c r="O17" s="58" t="s">
        <v>17</v>
      </c>
      <c r="P17" s="58"/>
      <c r="Q17" s="58"/>
      <c r="R17" s="8">
        <f>SUM(Table3[Tip])</f>
        <v>8933.489999999998</v>
      </c>
      <c r="S17" s="60"/>
    </row>
    <row r="18" spans="1:19" x14ac:dyDescent="0.25">
      <c r="A18" s="7"/>
      <c r="B18" s="7"/>
      <c r="C18" s="7"/>
      <c r="D18" s="6"/>
      <c r="E18" s="4"/>
      <c r="K18" s="8"/>
      <c r="L18" s="8"/>
      <c r="M18" s="9"/>
      <c r="N18" s="62"/>
      <c r="O18" s="60"/>
      <c r="P18" s="60"/>
      <c r="Q18" s="60"/>
      <c r="S18" s="60"/>
    </row>
    <row r="19" spans="1:19" x14ac:dyDescent="0.25">
      <c r="A19" s="53" t="s">
        <v>31</v>
      </c>
      <c r="B19" s="53"/>
      <c r="C19" s="53"/>
      <c r="D19" s="8">
        <f>AVERAGE(Table3[Delivery Fee])</f>
        <v>2.3401278976818545</v>
      </c>
      <c r="E19" s="4"/>
      <c r="G19" s="54" t="s">
        <v>31</v>
      </c>
      <c r="H19" s="54"/>
      <c r="I19" s="54"/>
      <c r="J19" s="8">
        <f>AVERAGEIF(Table3[Date], MAX(Table3[Date]), Table3[Delivery Fee])</f>
        <v>2.375</v>
      </c>
      <c r="K19" s="8">
        <f>IF(WEEKDAY($J$5,1)=1,J19-'Weekday Statistics'!E21,IF(WEEKDAY('Personal Statistics'!$J$5,1)=2,J19-'Weekday Statistics'!K21,IF(WEEKDAY('Personal Statistics'!$J$5,1)=3,J19-'Weekday Statistics'!Q21,IF(WEEKDAY('Personal Statistics'!$J$5,1)=4,J19-'Weekday Statistics'!W21,IF(WEEKDAY('Personal Statistics'!$J$5,1)=5,J19-'Weekday Statistics'!E48,IF(WEEKDAY('Personal Statistics'!$J$5,1)=6,J19-'Weekday Statistics'!K48,IF(WEEKDAY('Personal Statistics'!$J$5,1)=7,J19-'Weekday Statistics'!Q48)))))))</f>
        <v>0.11177581863979835</v>
      </c>
      <c r="L19" s="8">
        <f>J19-D19</f>
        <v>3.4872102318145526E-2</v>
      </c>
      <c r="M19" s="9"/>
      <c r="N19" s="62"/>
      <c r="O19" s="58" t="s">
        <v>35</v>
      </c>
      <c r="P19" s="58"/>
      <c r="Q19" s="58"/>
      <c r="R19" s="8">
        <f>D25*SUM(IF(FREQUENCY(Table3[Date],Table3[Date])&gt;0,1))</f>
        <v>19300.989999999998</v>
      </c>
      <c r="S19" s="60"/>
    </row>
    <row r="20" spans="1:19" x14ac:dyDescent="0.25">
      <c r="E20" s="4"/>
      <c r="K20" s="8"/>
      <c r="L20" s="8"/>
      <c r="M20" s="9"/>
      <c r="N20" s="62"/>
      <c r="O20" s="60"/>
      <c r="P20" s="60"/>
      <c r="Q20" s="60"/>
      <c r="S20" s="60"/>
    </row>
    <row r="21" spans="1:19" x14ac:dyDescent="0.25">
      <c r="A21" s="54" t="s">
        <v>67</v>
      </c>
      <c r="B21" s="54"/>
      <c r="C21" s="54"/>
      <c r="D21" s="8">
        <f>SUM(Table3[Delivery Fee])/COUNTIF(Table3[Match],"Different")</f>
        <v>15.739247311827956</v>
      </c>
      <c r="E21" s="4"/>
      <c r="G21" s="54" t="s">
        <v>50</v>
      </c>
      <c r="H21" s="54"/>
      <c r="I21" s="54"/>
      <c r="J21" s="8">
        <f>SUMIF(Table3[Date], MAX(Table3[Date]), Table3[Delivery Fee])</f>
        <v>19</v>
      </c>
      <c r="K21" s="8">
        <f>IF(WEEKDAY($J$5,1)=1,J21-'Weekday Statistics'!E23,IF(WEEKDAY('Personal Statistics'!$J$5,1)=2,J21-'Weekday Statistics'!K23,IF(WEEKDAY('Personal Statistics'!$J$5,1)=3,J21-'Weekday Statistics'!Q23,IF(WEEKDAY('Personal Statistics'!$J$5,1)=4,J21-'Weekday Statistics'!W23,IF(WEEKDAY('Personal Statistics'!$J$5,1)=5,J21-'Weekday Statistics'!E50,IF(WEEKDAY('Personal Statistics'!$J$5,1)=6,J21-'Weekday Statistics'!K50,IF(WEEKDAY('Personal Statistics'!$J$5,1)=7,J21-'Weekday Statistics'!Q50)))))))</f>
        <v>2.3611111111111107</v>
      </c>
      <c r="L21" s="8">
        <f>J21-D21</f>
        <v>3.2607526881720439</v>
      </c>
      <c r="M21" s="9"/>
      <c r="N21" s="69"/>
      <c r="O21" s="68"/>
      <c r="P21" s="68"/>
      <c r="Q21" s="68"/>
      <c r="R21" s="68"/>
      <c r="S21" s="60"/>
    </row>
    <row r="22" spans="1:19" ht="18.75" x14ac:dyDescent="0.3">
      <c r="E22" s="4"/>
      <c r="K22" s="8"/>
      <c r="L22" s="8"/>
      <c r="M22" s="9"/>
      <c r="N22" s="62"/>
      <c r="O22" s="55" t="s">
        <v>49</v>
      </c>
      <c r="P22" s="55"/>
      <c r="Q22" s="55"/>
      <c r="R22" s="55"/>
      <c r="S22" s="60"/>
    </row>
    <row r="23" spans="1:19" x14ac:dyDescent="0.25">
      <c r="A23" s="53" t="s">
        <v>52</v>
      </c>
      <c r="B23" s="53"/>
      <c r="C23" s="53"/>
      <c r="D23" s="8">
        <f>D19*D17/R24+D15+R26</f>
        <v>20.753752688172039</v>
      </c>
      <c r="E23" s="4"/>
      <c r="G23" s="53" t="s">
        <v>52</v>
      </c>
      <c r="H23" s="53"/>
      <c r="I23" s="53"/>
      <c r="J23" s="8">
        <f>J19*J17/R24+J15+R26</f>
        <v>19.600000000000001</v>
      </c>
      <c r="K23" s="8">
        <f>IF(WEEKDAY($J$5,1)=1,J23-'Weekday Statistics'!E25,IF(WEEKDAY('Personal Statistics'!$J$5,1)=2,J23-'Weekday Statistics'!K25,IF(WEEKDAY('Personal Statistics'!$J$5,1)=3,J23-'Weekday Statistics'!Q25,IF(WEEKDAY('Personal Statistics'!$J$5,1)=4,J23-'Weekday Statistics'!W25,IF(WEEKDAY('Personal Statistics'!$J$5,1)=5,J23-'Weekday Statistics'!E52,IF(WEEKDAY('Personal Statistics'!$J$5,1)=6,J23-'Weekday Statistics'!K52,IF(WEEKDAY('Personal Statistics'!$J$5,1)=7,J23-'Weekday Statistics'!Q52)))))))</f>
        <v>-1.3482222222222227</v>
      </c>
      <c r="L23" s="8">
        <f>J23-D23</f>
        <v>-1.1537526881720375</v>
      </c>
      <c r="M23" s="9"/>
      <c r="N23" s="62"/>
      <c r="S23" s="60"/>
    </row>
    <row r="24" spans="1:19" x14ac:dyDescent="0.25">
      <c r="E24" s="4"/>
      <c r="K24" s="8"/>
      <c r="L24" s="8"/>
      <c r="M24" s="9"/>
      <c r="N24" s="62"/>
      <c r="O24" s="53" t="s">
        <v>33</v>
      </c>
      <c r="P24" s="53"/>
      <c r="Q24" s="53"/>
      <c r="R24" s="6">
        <v>5</v>
      </c>
      <c r="S24" s="60"/>
    </row>
    <row r="25" spans="1:19" x14ac:dyDescent="0.25">
      <c r="A25" s="53" t="s">
        <v>34</v>
      </c>
      <c r="B25" s="53"/>
      <c r="C25" s="53"/>
      <c r="D25" s="8">
        <f>D19*D17+(D15+R26)*R24</f>
        <v>103.76876344086021</v>
      </c>
      <c r="E25" s="4"/>
      <c r="G25" s="53" t="s">
        <v>47</v>
      </c>
      <c r="H25" s="53"/>
      <c r="I25" s="53"/>
      <c r="J25" s="8">
        <f>J19*J17+(J15+R26)*R24</f>
        <v>98</v>
      </c>
      <c r="K25" s="8">
        <f>IF(WEEKDAY($J$5,1)=1,J25-'Weekday Statistics'!E27,IF(WEEKDAY('Personal Statistics'!$J$5,1)=2,J25-'Weekday Statistics'!K27,IF(WEEKDAY('Personal Statistics'!$J$5,1)=3,J25-'Weekday Statistics'!Q27,IF(WEEKDAY('Personal Statistics'!$J$5,1)=4,J25-'Weekday Statistics'!W27,IF(WEEKDAY('Personal Statistics'!$J$5,1)=5,J25-'Weekday Statistics'!E54,IF(WEEKDAY('Personal Statistics'!$J$5,1)=6,J25-'Weekday Statistics'!K54,IF(WEEKDAY('Personal Statistics'!$J$5,1)=7,J25-'Weekday Statistics'!Q54)))))))</f>
        <v>-6.7411111111111097</v>
      </c>
      <c r="L25" s="8">
        <f>J25-D25</f>
        <v>-5.7687634408602122</v>
      </c>
      <c r="M25" s="9"/>
      <c r="N25" s="62"/>
      <c r="S25" s="60"/>
    </row>
    <row r="26" spans="1:19" x14ac:dyDescent="0.25">
      <c r="E26" s="4"/>
      <c r="M26" s="4"/>
      <c r="N26" s="60"/>
      <c r="O26" s="53" t="s">
        <v>32</v>
      </c>
      <c r="P26" s="53"/>
      <c r="Q26" s="53"/>
      <c r="R26" s="8">
        <v>8</v>
      </c>
      <c r="S26" s="60"/>
    </row>
    <row r="27" spans="1:19" x14ac:dyDescent="0.25">
      <c r="A27" s="54" t="s">
        <v>15</v>
      </c>
      <c r="B27" s="53"/>
      <c r="C27" s="53"/>
      <c r="D27" s="45">
        <f xml:space="preserve"> AVERAGEIF(Table3[Total Delivery Time (Minutes)], "&lt;&gt;0",Table3[Total Delivery Time (Minutes)])</f>
        <v>41.566967953985213</v>
      </c>
      <c r="E27" s="4"/>
      <c r="G27" s="53" t="s">
        <v>15</v>
      </c>
      <c r="H27" s="53"/>
      <c r="I27" s="53"/>
      <c r="J27" s="45">
        <f>AVERAGEIFS(Table3[Total Delivery Time (Minutes)], Table3[Date], MAX(Table3[Date]),Table3[Total Delivery Time (Minutes)], "&lt;&gt;0")</f>
        <v>47.25</v>
      </c>
      <c r="K27" s="45">
        <f>IF(WEEKDAY($J$5,1)=1,J27-'Weekday Statistics'!E29,IF(WEEKDAY('Personal Statistics'!$J$5,1)=2,J27-'Weekday Statistics'!K29,IF(WEEKDAY('Personal Statistics'!$J$5,1)=3,J27-'Weekday Statistics'!Q29,IF(WEEKDAY('Personal Statistics'!$J$5,1)=4,J27-'Weekday Statistics'!W29,IF(WEEKDAY('Personal Statistics'!$J$5,1)=5,J27-'Weekday Statistics'!E56,IF(WEEKDAY('Personal Statistics'!$J$5,1)=6,J27-'Weekday Statistics'!K56,IF(WEEKDAY('Personal Statistics'!$J$5,1)=7,J27-'Weekday Statistics'!Q56)))))))</f>
        <v>6.3214285714285694</v>
      </c>
      <c r="L27" s="45">
        <f>J27-D27</f>
        <v>5.6830320460147874</v>
      </c>
      <c r="M27" s="4"/>
      <c r="N27" s="60"/>
      <c r="S27" s="60"/>
    </row>
    <row r="28" spans="1:19" x14ac:dyDescent="0.25">
      <c r="A28" s="60"/>
      <c r="B28" s="60"/>
      <c r="C28" s="60"/>
      <c r="D28" s="60"/>
      <c r="E28" s="60"/>
      <c r="F28" s="60"/>
      <c r="G28" s="60"/>
      <c r="H28" s="60"/>
      <c r="I28" s="60"/>
      <c r="J28" s="61"/>
      <c r="K28" s="60"/>
      <c r="L28" s="60"/>
      <c r="M28" s="60"/>
      <c r="N28" s="60"/>
      <c r="O28" s="65"/>
      <c r="P28" s="65"/>
      <c r="Q28" s="65"/>
      <c r="R28" s="65"/>
      <c r="S28" s="60"/>
    </row>
    <row r="29" spans="1:19" x14ac:dyDescent="0.25">
      <c r="A29" s="60"/>
      <c r="B29" s="60"/>
      <c r="C29" s="60"/>
      <c r="D29" s="60"/>
      <c r="E29" s="60"/>
      <c r="F29" s="60"/>
      <c r="G29" s="60"/>
      <c r="H29" s="60"/>
      <c r="I29" s="60"/>
      <c r="J29" s="60"/>
      <c r="K29" s="60"/>
      <c r="L29" s="60"/>
      <c r="M29" s="60"/>
      <c r="N29" s="60"/>
      <c r="O29" s="65"/>
      <c r="P29" s="65"/>
      <c r="Q29" s="65"/>
      <c r="R29" s="65"/>
      <c r="S29" s="60"/>
    </row>
    <row r="30" spans="1:19" x14ac:dyDescent="0.25">
      <c r="A30" s="60"/>
      <c r="B30" s="60"/>
      <c r="C30" s="60"/>
      <c r="D30" s="60"/>
      <c r="E30" s="60"/>
      <c r="F30" s="60"/>
      <c r="G30" s="60"/>
      <c r="H30" s="60"/>
      <c r="I30" s="60"/>
      <c r="J30" s="60"/>
      <c r="K30" s="60"/>
      <c r="L30" s="60"/>
      <c r="M30" s="60"/>
      <c r="N30" s="60"/>
      <c r="O30" s="65"/>
      <c r="P30" s="65"/>
      <c r="Q30" s="65"/>
      <c r="R30" s="65"/>
      <c r="S30" s="60"/>
    </row>
    <row r="31" spans="1:19" x14ac:dyDescent="0.25">
      <c r="A31" s="65"/>
      <c r="B31" s="65"/>
      <c r="C31" s="65"/>
      <c r="D31" s="65"/>
      <c r="E31" s="65"/>
      <c r="F31" s="65"/>
      <c r="G31" s="65"/>
      <c r="H31" s="65"/>
      <c r="I31" s="65"/>
      <c r="J31" s="65"/>
      <c r="K31" s="65"/>
      <c r="L31" s="65"/>
      <c r="M31" s="65"/>
      <c r="N31" s="65"/>
      <c r="O31" s="65"/>
      <c r="P31" s="65"/>
      <c r="Q31" s="65"/>
      <c r="R31" s="65"/>
      <c r="S31" s="60"/>
    </row>
    <row r="32" spans="1:19" x14ac:dyDescent="0.25">
      <c r="A32" s="65"/>
      <c r="B32" s="65"/>
      <c r="C32" s="65"/>
      <c r="D32" s="65"/>
      <c r="E32" s="65"/>
      <c r="F32" s="65"/>
      <c r="G32" s="65"/>
      <c r="H32" s="65"/>
      <c r="I32" s="65"/>
      <c r="J32" s="65"/>
      <c r="K32" s="65"/>
      <c r="L32" s="65"/>
      <c r="M32" s="65"/>
      <c r="N32" s="65"/>
      <c r="O32" s="65"/>
      <c r="P32" s="65"/>
      <c r="Q32" s="65"/>
      <c r="R32" s="65"/>
      <c r="S32" s="60"/>
    </row>
    <row r="33" spans="1:19" x14ac:dyDescent="0.25">
      <c r="A33" s="65"/>
      <c r="B33" s="65"/>
      <c r="C33" s="65"/>
      <c r="D33" s="65"/>
      <c r="E33" s="65"/>
      <c r="F33" s="65"/>
      <c r="G33" s="65"/>
      <c r="H33" s="65"/>
      <c r="I33" s="65"/>
      <c r="J33" s="65"/>
      <c r="K33" s="65"/>
      <c r="L33" s="65"/>
      <c r="M33" s="65"/>
      <c r="N33" s="65"/>
      <c r="O33" s="65"/>
      <c r="P33" s="65"/>
      <c r="Q33" s="65"/>
      <c r="R33" s="65"/>
      <c r="S33" s="60"/>
    </row>
    <row r="34" spans="1:19" x14ac:dyDescent="0.25">
      <c r="A34" s="65"/>
      <c r="B34" s="65"/>
      <c r="C34" s="65"/>
      <c r="D34" s="65"/>
      <c r="E34" s="65"/>
      <c r="F34" s="65"/>
      <c r="G34" s="65"/>
      <c r="H34" s="65"/>
      <c r="I34" s="65"/>
      <c r="J34" s="65"/>
      <c r="K34" s="65"/>
      <c r="L34" s="65"/>
      <c r="M34" s="65"/>
      <c r="N34" s="65"/>
      <c r="O34" s="65"/>
      <c r="P34" s="65"/>
      <c r="Q34" s="65"/>
      <c r="R34" s="65"/>
      <c r="S34" s="60"/>
    </row>
    <row r="35" spans="1:19" x14ac:dyDescent="0.25">
      <c r="A35" s="65"/>
      <c r="B35" s="65"/>
      <c r="C35" s="65"/>
      <c r="D35" s="65"/>
      <c r="E35" s="65"/>
      <c r="F35" s="65"/>
      <c r="G35" s="65"/>
      <c r="H35" s="65"/>
      <c r="I35" s="65"/>
      <c r="J35" s="65"/>
      <c r="K35" s="65"/>
      <c r="L35" s="65"/>
      <c r="M35" s="65"/>
      <c r="N35" s="65"/>
      <c r="O35" s="66"/>
      <c r="P35" s="66"/>
      <c r="Q35" s="66"/>
      <c r="R35" s="66"/>
      <c r="S35" s="60"/>
    </row>
    <row r="36" spans="1:19" x14ac:dyDescent="0.25">
      <c r="A36" s="65"/>
      <c r="B36" s="65"/>
      <c r="C36" s="65"/>
      <c r="D36" s="65"/>
      <c r="E36" s="65"/>
      <c r="F36" s="65"/>
      <c r="G36" s="65"/>
      <c r="H36" s="65"/>
      <c r="I36" s="65"/>
      <c r="J36" s="65"/>
      <c r="K36" s="65"/>
      <c r="L36" s="65"/>
      <c r="M36" s="65"/>
      <c r="N36" s="65"/>
      <c r="O36" s="66"/>
      <c r="P36" s="66"/>
      <c r="Q36" s="66"/>
      <c r="R36" s="66"/>
      <c r="S36" s="60"/>
    </row>
    <row r="37" spans="1:19" x14ac:dyDescent="0.25">
      <c r="A37" s="65"/>
      <c r="B37" s="65"/>
      <c r="C37" s="65"/>
      <c r="D37" s="65"/>
      <c r="E37" s="65"/>
      <c r="F37" s="65"/>
      <c r="G37" s="65"/>
      <c r="H37" s="65"/>
      <c r="I37" s="65"/>
      <c r="J37" s="65"/>
      <c r="K37" s="65"/>
      <c r="L37" s="65"/>
      <c r="M37" s="65"/>
      <c r="N37" s="65"/>
      <c r="O37" s="66"/>
      <c r="P37" s="66"/>
      <c r="Q37" s="66"/>
      <c r="R37" s="66"/>
      <c r="S37" s="60"/>
    </row>
    <row r="38" spans="1:19" x14ac:dyDescent="0.25">
      <c r="A38" s="65"/>
      <c r="B38" s="65"/>
      <c r="C38" s="65"/>
      <c r="D38" s="65"/>
      <c r="E38" s="65"/>
      <c r="F38" s="65"/>
      <c r="G38" s="65"/>
      <c r="H38" s="65"/>
      <c r="I38" s="65"/>
      <c r="J38" s="65"/>
      <c r="K38" s="65"/>
      <c r="L38" s="65"/>
      <c r="M38" s="65"/>
      <c r="N38" s="65"/>
      <c r="O38" s="66"/>
      <c r="P38" s="66"/>
      <c r="Q38" s="66"/>
      <c r="R38" s="66"/>
      <c r="S38" s="60"/>
    </row>
    <row r="39" spans="1:19" x14ac:dyDescent="0.25">
      <c r="A39" s="65"/>
      <c r="B39" s="65"/>
      <c r="C39" s="65"/>
      <c r="D39" s="65"/>
      <c r="E39" s="65"/>
      <c r="F39" s="65"/>
      <c r="G39" s="65"/>
      <c r="H39" s="65"/>
      <c r="I39" s="65"/>
      <c r="J39" s="65"/>
      <c r="K39" s="65"/>
      <c r="L39" s="65"/>
      <c r="M39" s="65"/>
      <c r="N39" s="65"/>
      <c r="O39" s="66"/>
      <c r="P39" s="66"/>
      <c r="Q39" s="66"/>
      <c r="R39" s="66"/>
      <c r="S39" s="60"/>
    </row>
    <row r="40" spans="1:19" x14ac:dyDescent="0.25">
      <c r="A40" s="65"/>
      <c r="B40" s="65"/>
      <c r="C40" s="65"/>
      <c r="D40" s="65"/>
      <c r="E40" s="65"/>
      <c r="F40" s="65"/>
      <c r="G40" s="65"/>
      <c r="H40" s="65"/>
      <c r="I40" s="65"/>
      <c r="J40" s="65"/>
      <c r="K40" s="65"/>
      <c r="L40" s="65"/>
      <c r="M40" s="65"/>
      <c r="N40" s="65"/>
      <c r="O40" s="66"/>
      <c r="P40" s="66"/>
      <c r="Q40" s="66"/>
      <c r="R40" s="66"/>
      <c r="S40" s="60"/>
    </row>
    <row r="41" spans="1:19" x14ac:dyDescent="0.25">
      <c r="A41" s="65"/>
      <c r="B41" s="65"/>
      <c r="C41" s="65"/>
      <c r="D41" s="65"/>
      <c r="E41" s="65"/>
      <c r="F41" s="65"/>
      <c r="G41" s="65"/>
      <c r="H41" s="65"/>
      <c r="I41" s="65"/>
      <c r="J41" s="65"/>
      <c r="K41" s="65"/>
      <c r="L41" s="65"/>
      <c r="M41" s="65"/>
      <c r="N41" s="65"/>
      <c r="O41" s="66"/>
      <c r="P41" s="66"/>
      <c r="Q41" s="66"/>
      <c r="R41" s="66"/>
      <c r="S41" s="60"/>
    </row>
    <row r="42" spans="1:19" x14ac:dyDescent="0.25">
      <c r="A42" s="65"/>
      <c r="B42" s="65"/>
      <c r="C42" s="65"/>
      <c r="D42" s="65"/>
      <c r="E42" s="65"/>
      <c r="F42" s="65"/>
      <c r="G42" s="65"/>
      <c r="H42" s="65"/>
      <c r="I42" s="65"/>
      <c r="J42" s="65"/>
      <c r="K42" s="65"/>
      <c r="L42" s="65"/>
      <c r="M42" s="65"/>
      <c r="N42" s="65"/>
      <c r="O42" s="66"/>
      <c r="P42" s="66"/>
      <c r="Q42" s="66"/>
      <c r="R42" s="66"/>
      <c r="S42" s="60"/>
    </row>
    <row r="43" spans="1:19" x14ac:dyDescent="0.25">
      <c r="A43" s="65"/>
      <c r="B43" s="65"/>
      <c r="C43" s="65"/>
      <c r="D43" s="65"/>
      <c r="E43" s="65"/>
      <c r="F43" s="65"/>
      <c r="G43" s="65"/>
      <c r="H43" s="65"/>
      <c r="I43" s="65"/>
      <c r="J43" s="65"/>
      <c r="K43" s="65"/>
      <c r="L43" s="65"/>
      <c r="M43" s="65"/>
      <c r="N43" s="65"/>
      <c r="P43" s="66"/>
      <c r="Q43" s="66"/>
      <c r="R43" s="66"/>
      <c r="S43" s="60"/>
    </row>
    <row r="44" spans="1:19" x14ac:dyDescent="0.25">
      <c r="A44" s="65"/>
      <c r="B44" s="65"/>
      <c r="C44" s="65"/>
      <c r="D44" s="65"/>
      <c r="E44" s="65"/>
      <c r="F44" s="65"/>
      <c r="G44" s="65"/>
      <c r="H44" s="65"/>
      <c r="I44" s="65"/>
      <c r="J44" s="65"/>
      <c r="K44" s="65"/>
      <c r="L44" s="65"/>
      <c r="M44" s="65"/>
      <c r="N44" s="65"/>
      <c r="P44" s="66"/>
      <c r="Q44" s="66"/>
      <c r="R44" s="66"/>
      <c r="S44" s="60"/>
    </row>
    <row r="45" spans="1:19" x14ac:dyDescent="0.25">
      <c r="A45" s="65"/>
      <c r="B45" s="65"/>
      <c r="C45" s="65"/>
      <c r="D45" s="65"/>
      <c r="E45" s="65"/>
      <c r="F45" s="65"/>
      <c r="G45" s="65"/>
      <c r="H45" s="65"/>
      <c r="I45" s="65"/>
      <c r="J45" s="65"/>
      <c r="K45" s="65"/>
      <c r="L45" s="65"/>
      <c r="M45" s="65"/>
      <c r="N45" s="65"/>
      <c r="P45" s="66"/>
      <c r="Q45" s="66"/>
      <c r="R45" s="66"/>
      <c r="S45" s="60"/>
    </row>
    <row r="46" spans="1:19" x14ac:dyDescent="0.25">
      <c r="A46" s="65"/>
      <c r="B46" s="65"/>
      <c r="C46" s="65"/>
      <c r="D46" s="65"/>
      <c r="E46" s="65"/>
      <c r="F46" s="65"/>
      <c r="G46" s="65"/>
      <c r="H46" s="65"/>
      <c r="I46" s="65"/>
      <c r="J46" s="65"/>
      <c r="K46" s="65"/>
      <c r="L46" s="65"/>
      <c r="M46" s="65"/>
      <c r="N46" s="65"/>
      <c r="P46" s="66"/>
      <c r="Q46" s="66"/>
      <c r="R46" s="66"/>
      <c r="S46" s="60"/>
    </row>
    <row r="47" spans="1:19" x14ac:dyDescent="0.25">
      <c r="A47" s="65"/>
      <c r="B47" s="65"/>
      <c r="C47" s="65"/>
      <c r="D47" s="65"/>
      <c r="E47" s="65"/>
      <c r="F47" s="65"/>
      <c r="G47" s="65"/>
      <c r="H47" s="65"/>
      <c r="I47" s="65"/>
      <c r="J47" s="65"/>
      <c r="K47" s="65"/>
      <c r="L47" s="65"/>
      <c r="M47" s="65"/>
      <c r="N47" s="65"/>
      <c r="P47" s="66"/>
      <c r="Q47" s="66"/>
      <c r="R47" s="66"/>
    </row>
    <row r="48" spans="1:19" x14ac:dyDescent="0.25">
      <c r="A48" s="65"/>
      <c r="B48" s="65"/>
      <c r="C48" s="65"/>
      <c r="D48" s="65"/>
      <c r="E48" s="65"/>
      <c r="F48" s="65"/>
      <c r="G48" s="65"/>
      <c r="H48" s="65"/>
      <c r="I48" s="65"/>
      <c r="J48" s="65"/>
      <c r="K48" s="65"/>
      <c r="L48" s="65"/>
      <c r="M48" s="65"/>
      <c r="N48" s="65"/>
      <c r="P48" s="66"/>
      <c r="Q48" s="66"/>
      <c r="R48" s="66"/>
    </row>
    <row r="49" spans="1:18" x14ac:dyDescent="0.25">
      <c r="A49" s="65"/>
      <c r="B49" s="65"/>
      <c r="C49" s="65"/>
      <c r="D49" s="65"/>
      <c r="E49" s="65"/>
      <c r="F49" s="65"/>
      <c r="G49" s="65"/>
      <c r="H49" s="65"/>
      <c r="I49" s="65"/>
      <c r="J49" s="65"/>
      <c r="K49" s="65"/>
      <c r="L49" s="65"/>
      <c r="M49" s="65"/>
      <c r="N49" s="65"/>
      <c r="P49" s="66"/>
      <c r="Q49" s="66"/>
      <c r="R49" s="66"/>
    </row>
    <row r="50" spans="1:18" x14ac:dyDescent="0.25">
      <c r="A50" s="65"/>
      <c r="B50" s="65"/>
      <c r="C50" s="65"/>
      <c r="D50" s="65"/>
      <c r="E50" s="65"/>
      <c r="F50" s="65"/>
      <c r="G50" s="65"/>
      <c r="H50" s="65"/>
      <c r="I50" s="65"/>
      <c r="J50" s="65"/>
      <c r="K50" s="65"/>
      <c r="L50" s="65"/>
      <c r="M50" s="65"/>
      <c r="N50" s="65"/>
    </row>
    <row r="51" spans="1:18" x14ac:dyDescent="0.25">
      <c r="A51" s="65"/>
      <c r="B51" s="65"/>
      <c r="C51" s="65"/>
      <c r="D51" s="65"/>
      <c r="E51" s="65"/>
      <c r="F51" s="65"/>
      <c r="G51" s="65"/>
      <c r="H51" s="65"/>
      <c r="I51" s="65"/>
      <c r="J51" s="65"/>
      <c r="K51" s="65"/>
      <c r="L51" s="65"/>
      <c r="M51" s="65"/>
      <c r="N51" s="65"/>
    </row>
    <row r="52" spans="1:18" x14ac:dyDescent="0.25">
      <c r="A52" s="65"/>
      <c r="B52" s="65"/>
      <c r="C52" s="65"/>
      <c r="D52" s="65"/>
      <c r="E52" s="65"/>
      <c r="F52" s="65"/>
      <c r="G52" s="65"/>
      <c r="H52" s="65"/>
      <c r="I52" s="65"/>
      <c r="J52" s="65"/>
      <c r="K52" s="65"/>
      <c r="L52" s="65"/>
      <c r="M52" s="65"/>
      <c r="N52" s="65"/>
    </row>
    <row r="53" spans="1:18" x14ac:dyDescent="0.25">
      <c r="A53" s="65"/>
      <c r="B53" s="65"/>
      <c r="C53" s="65"/>
      <c r="D53" s="65"/>
      <c r="E53" s="65"/>
      <c r="F53" s="65"/>
      <c r="G53" s="65"/>
      <c r="H53" s="65"/>
      <c r="I53" s="65"/>
      <c r="J53" s="65"/>
      <c r="K53" s="65"/>
      <c r="L53" s="65"/>
      <c r="M53" s="65"/>
      <c r="N53" s="65"/>
    </row>
    <row r="54" spans="1:18" x14ac:dyDescent="0.25">
      <c r="A54" s="65"/>
      <c r="B54" s="65"/>
      <c r="C54" s="65"/>
      <c r="D54" s="65"/>
      <c r="E54" s="65"/>
      <c r="F54" s="65"/>
      <c r="G54" s="65"/>
      <c r="H54" s="65"/>
      <c r="I54" s="65"/>
      <c r="J54" s="65"/>
      <c r="K54" s="65"/>
      <c r="L54" s="65"/>
      <c r="M54" s="65"/>
      <c r="N54" s="65"/>
    </row>
    <row r="55" spans="1:18" x14ac:dyDescent="0.25">
      <c r="A55" s="65"/>
      <c r="B55" s="65"/>
      <c r="C55" s="65"/>
      <c r="D55" s="65"/>
      <c r="E55" s="65"/>
      <c r="F55" s="65"/>
      <c r="G55" s="65"/>
      <c r="H55" s="65"/>
      <c r="I55" s="65"/>
      <c r="J55" s="65"/>
      <c r="K55" s="65"/>
      <c r="L55" s="65"/>
      <c r="M55" s="65"/>
      <c r="N55" s="65"/>
    </row>
  </sheetData>
  <mergeCells count="37">
    <mergeCell ref="A1:R3"/>
    <mergeCell ref="A21:C21"/>
    <mergeCell ref="G21:I21"/>
    <mergeCell ref="O19:Q19"/>
    <mergeCell ref="O17:Q17"/>
    <mergeCell ref="A27:C27"/>
    <mergeCell ref="G27:I27"/>
    <mergeCell ref="G11:I11"/>
    <mergeCell ref="A13:C13"/>
    <mergeCell ref="A15:C15"/>
    <mergeCell ref="O15:Q15"/>
    <mergeCell ref="O7:Q7"/>
    <mergeCell ref="O9:Q9"/>
    <mergeCell ref="O11:Q11"/>
    <mergeCell ref="O13:Q13"/>
    <mergeCell ref="K5:L5"/>
    <mergeCell ref="A19:C19"/>
    <mergeCell ref="A23:C23"/>
    <mergeCell ref="A25:C25"/>
    <mergeCell ref="A17:C17"/>
    <mergeCell ref="G19:I19"/>
    <mergeCell ref="G23:I23"/>
    <mergeCell ref="G25:I25"/>
    <mergeCell ref="G17:I17"/>
    <mergeCell ref="O24:Q24"/>
    <mergeCell ref="O26:Q26"/>
    <mergeCell ref="A9:C9"/>
    <mergeCell ref="A11:C11"/>
    <mergeCell ref="A7:C7"/>
    <mergeCell ref="G7:I7"/>
    <mergeCell ref="G9:I9"/>
    <mergeCell ref="G13:I13"/>
    <mergeCell ref="G15:I15"/>
    <mergeCell ref="A5:D5"/>
    <mergeCell ref="O5:R5"/>
    <mergeCell ref="G5:I5"/>
    <mergeCell ref="O22:R22"/>
  </mergeCells>
  <conditionalFormatting sqref="K7:L7 K9:L9 K11:L11 K13:L13 K15:L15 K17:L17 K19:L19 K23:L23 K25:L25">
    <cfRule type="cellIs" dxfId="12" priority="13" operator="lessThan">
      <formula>0</formula>
    </cfRule>
    <cfRule type="cellIs" dxfId="11" priority="14" operator="greaterThan">
      <formula>0</formula>
    </cfRule>
  </conditionalFormatting>
  <conditionalFormatting sqref="K7:L7 K9:L9 K11:L11 K13:L13 K15:L15 K17:L17 K19:L19 K23:L23 K25:L25">
    <cfRule type="cellIs" dxfId="10" priority="10" operator="equal">
      <formula>0</formula>
    </cfRule>
  </conditionalFormatting>
  <conditionalFormatting sqref="K21:L21">
    <cfRule type="cellIs" dxfId="9" priority="1" operator="equal">
      <formula>0</formula>
    </cfRule>
    <cfRule type="cellIs" dxfId="8" priority="2" operator="greaterThan">
      <formula>0</formula>
    </cfRule>
    <cfRule type="cellIs" dxfId="7" priority="3" operator="lessThan">
      <formula>0</formula>
    </cfRule>
    <cfRule type="cellIs" dxfId="6" priority="4" operator="lessThan">
      <formula>9.08</formula>
    </cfRule>
    <cfRule type="cellIs" dxfId="5" priority="5" operator="greaterThan">
      <formula>0</formula>
    </cfRule>
  </conditionalFormatting>
  <conditionalFormatting sqref="K27:L27">
    <cfRule type="cellIs" dxfId="4" priority="6" operator="equal">
      <formula>0</formula>
    </cfRule>
    <cfRule type="cellIs" dxfId="3" priority="7" operator="lessThan">
      <formula>0</formula>
    </cfRule>
    <cfRule type="cellIs" dxfId="2" priority="8" operator="greaterThan">
      <formula>0</formula>
    </cfRule>
  </conditionalFormatting>
  <printOptions horizontalCentered="1"/>
  <pageMargins left="0.7" right="0.7" top="0.75" bottom="0.75" header="0.3" footer="0.3"/>
  <pageSetup scale="71" orientation="landscape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>
    <pageSetUpPr fitToPage="1"/>
  </sheetPr>
  <dimension ref="B1:W56"/>
  <sheetViews>
    <sheetView tabSelected="1" zoomScale="85" zoomScaleNormal="85" workbookViewId="0">
      <selection activeCell="A60" sqref="A60:XFD63"/>
    </sheetView>
  </sheetViews>
  <sheetFormatPr defaultRowHeight="15" x14ac:dyDescent="0.25"/>
  <sheetData>
    <row r="1" spans="2:23" x14ac:dyDescent="0.25">
      <c r="B1" s="50" t="s">
        <v>78</v>
      </c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</row>
    <row r="2" spans="2:23" x14ac:dyDescent="0.25">
      <c r="B2" s="50"/>
      <c r="C2" s="50"/>
      <c r="D2" s="50"/>
      <c r="E2" s="50"/>
      <c r="F2" s="50"/>
      <c r="G2" s="50"/>
      <c r="H2" s="50"/>
      <c r="I2" s="50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</row>
    <row r="3" spans="2:23" x14ac:dyDescent="0.25">
      <c r="B3" s="50"/>
      <c r="C3" s="50"/>
      <c r="D3" s="50"/>
      <c r="E3" s="50"/>
      <c r="F3" s="50"/>
      <c r="G3" s="50"/>
      <c r="H3" s="50"/>
      <c r="I3" s="50"/>
      <c r="J3" s="50"/>
      <c r="K3" s="50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</row>
    <row r="5" spans="2:23" ht="18.75" x14ac:dyDescent="0.3">
      <c r="B5" s="55" t="s">
        <v>53</v>
      </c>
      <c r="C5" s="55"/>
      <c r="D5" s="55"/>
      <c r="E5" s="55"/>
      <c r="G5" s="31"/>
      <c r="H5" s="55" t="s">
        <v>54</v>
      </c>
      <c r="I5" s="55"/>
      <c r="J5" s="55"/>
      <c r="K5" s="55"/>
      <c r="M5" s="31"/>
      <c r="N5" s="55" t="s">
        <v>55</v>
      </c>
      <c r="O5" s="55"/>
      <c r="P5" s="55"/>
      <c r="Q5" s="55"/>
      <c r="S5" s="31"/>
      <c r="T5" s="55" t="s">
        <v>56</v>
      </c>
      <c r="U5" s="55"/>
      <c r="V5" s="55"/>
      <c r="W5" s="55"/>
    </row>
    <row r="6" spans="2:23" x14ac:dyDescent="0.25">
      <c r="G6" s="31"/>
      <c r="M6" s="31"/>
      <c r="S6" s="31"/>
    </row>
    <row r="7" spans="2:23" x14ac:dyDescent="0.25">
      <c r="B7" s="54" t="s">
        <v>62</v>
      </c>
      <c r="C7" s="54"/>
      <c r="D7" s="54"/>
      <c r="E7">
        <f>COUNTIFS(Table3[Weekday], "Sunday", Table3[Match], "Different")</f>
        <v>54</v>
      </c>
      <c r="G7" s="31"/>
      <c r="H7" s="54" t="s">
        <v>62</v>
      </c>
      <c r="I7" s="54"/>
      <c r="J7" s="54"/>
      <c r="K7">
        <f>COUNTIFS(Table3[Weekday], "Monday", Table3[Match], "Different")</f>
        <v>13</v>
      </c>
      <c r="M7" s="31"/>
      <c r="N7" s="54" t="s">
        <v>62</v>
      </c>
      <c r="O7" s="54"/>
      <c r="P7" s="54"/>
      <c r="Q7">
        <f>COUNTIFS(Table3[Weekday], "Tuesday", Table3[Match], "Different")</f>
        <v>3</v>
      </c>
      <c r="S7" s="31"/>
      <c r="T7" s="54" t="s">
        <v>62</v>
      </c>
      <c r="U7" s="54"/>
      <c r="V7" s="54"/>
      <c r="W7">
        <f>COUNTIFS(Table3[Weekday], "Wednesday", Table3[Match], "Different")</f>
        <v>8</v>
      </c>
    </row>
    <row r="8" spans="2:23" x14ac:dyDescent="0.25">
      <c r="B8" s="34"/>
      <c r="C8" s="34"/>
      <c r="D8" s="34"/>
      <c r="G8" s="31"/>
      <c r="H8" s="34"/>
      <c r="I8" s="34"/>
      <c r="J8" s="34"/>
      <c r="M8" s="31"/>
      <c r="N8" s="34"/>
      <c r="O8" s="34"/>
      <c r="P8" s="34"/>
      <c r="S8" s="31"/>
      <c r="T8" s="34"/>
      <c r="U8" s="34"/>
      <c r="V8" s="34"/>
    </row>
    <row r="9" spans="2:23" x14ac:dyDescent="0.25">
      <c r="B9" s="54" t="s">
        <v>65</v>
      </c>
      <c r="C9" s="54"/>
      <c r="D9" s="54"/>
      <c r="E9" s="35">
        <f>AVERAGEIF(Table3[Weekday], "Sunday", Table3[Cost])</f>
        <v>38.808589420654933</v>
      </c>
      <c r="G9" s="31"/>
      <c r="H9" s="54" t="s">
        <v>65</v>
      </c>
      <c r="I9" s="54"/>
      <c r="J9" s="54"/>
      <c r="K9" s="35">
        <f>AVERAGEIF(Table3[Weekday], "Monday", Table3[Cost])</f>
        <v>41.235647058823531</v>
      </c>
      <c r="M9" s="31"/>
      <c r="N9" s="54" t="s">
        <v>65</v>
      </c>
      <c r="O9" s="54"/>
      <c r="P9" s="54"/>
      <c r="Q9" s="35">
        <f>AVERAGEIF(Table3[Weekday], "Tuesday", Table3[Cost])</f>
        <v>39.737058823529402</v>
      </c>
      <c r="S9" s="31"/>
      <c r="T9" s="54" t="s">
        <v>65</v>
      </c>
      <c r="U9" s="54"/>
      <c r="V9" s="54"/>
      <c r="W9" s="35">
        <f>AVERAGEIF(Table3[Weekday], "Wednesday", Table3[Cost])</f>
        <v>51.631777777777771</v>
      </c>
    </row>
    <row r="10" spans="2:23" x14ac:dyDescent="0.25">
      <c r="G10" s="31"/>
      <c r="M10" s="31"/>
      <c r="S10" s="31"/>
    </row>
    <row r="11" spans="2:23" x14ac:dyDescent="0.25">
      <c r="B11" s="53" t="s">
        <v>13</v>
      </c>
      <c r="C11" s="53"/>
      <c r="D11" s="53"/>
      <c r="E11" s="5">
        <f>SUMIF(Table3[Weekday], "Sunday", Table3[Tip])/SUMIF(Table3[Weekday], "Sunday", Table3[Cost])</f>
        <v>0.16859338703616075</v>
      </c>
      <c r="G11" s="31"/>
      <c r="H11" s="53" t="s">
        <v>13</v>
      </c>
      <c r="I11" s="53"/>
      <c r="J11" s="53"/>
      <c r="K11" s="5">
        <f>SUMIF(Table3[Weekday], "Monday", Table3[Tip])/SUMIF(Table3[Weekday], "Monday", Table3[Cost])</f>
        <v>0.18996128421154737</v>
      </c>
      <c r="M11" s="31"/>
      <c r="N11" s="53" t="s">
        <v>13</v>
      </c>
      <c r="O11" s="53"/>
      <c r="P11" s="53"/>
      <c r="Q11" s="5">
        <f>SUMIF(Table3[Weekday], "Tuesday", Table3[Tip])/SUMIF(Table3[Weekday], "Tuesday", Table3[Cost])</f>
        <v>0.18868147972702917</v>
      </c>
      <c r="S11" s="31"/>
      <c r="T11" s="53" t="s">
        <v>13</v>
      </c>
      <c r="U11" s="53"/>
      <c r="V11" s="53"/>
      <c r="W11" s="5">
        <f>SUMIF(Table3[Weekday], "Wednesday", Table3[Tip])/SUMIF(Table3[Weekday], "Wednesday", Table3[Cost])</f>
        <v>0.15625174849253043</v>
      </c>
    </row>
    <row r="12" spans="2:23" x14ac:dyDescent="0.25">
      <c r="B12" s="7"/>
      <c r="C12" s="7"/>
      <c r="D12" s="7"/>
      <c r="E12" s="3"/>
      <c r="G12" s="31"/>
      <c r="H12" s="7"/>
      <c r="I12" s="7"/>
      <c r="J12" s="7"/>
      <c r="K12" s="3"/>
      <c r="M12" s="31"/>
      <c r="N12" s="7"/>
      <c r="O12" s="7"/>
      <c r="P12" s="7"/>
      <c r="Q12" s="3"/>
      <c r="S12" s="31"/>
      <c r="T12" s="7"/>
      <c r="U12" s="7"/>
      <c r="V12" s="7"/>
      <c r="W12" s="3"/>
    </row>
    <row r="13" spans="2:23" x14ac:dyDescent="0.25">
      <c r="B13" s="53" t="s">
        <v>14</v>
      </c>
      <c r="C13" s="53"/>
      <c r="D13" s="53"/>
      <c r="E13" s="8">
        <f>AVERAGEIF(Table3[Weekday], "Sunday", Table3[Tip])</f>
        <v>6.5428715365239309</v>
      </c>
      <c r="G13" s="31"/>
      <c r="H13" s="53" t="s">
        <v>14</v>
      </c>
      <c r="I13" s="53"/>
      <c r="J13" s="53"/>
      <c r="K13" s="8">
        <f>AVERAGEIF(Table3[Weekday], "Monday", Table3[Tip])</f>
        <v>7.833176470588235</v>
      </c>
      <c r="M13" s="31"/>
      <c r="N13" s="53" t="s">
        <v>14</v>
      </c>
      <c r="O13" s="53"/>
      <c r="P13" s="53"/>
      <c r="Q13" s="8">
        <f>AVERAGEIF(Table3[Weekday], "Tuesday", Table3[Tip])</f>
        <v>7.4976470588235289</v>
      </c>
      <c r="S13" s="31"/>
      <c r="T13" s="53" t="s">
        <v>14</v>
      </c>
      <c r="U13" s="53"/>
      <c r="V13" s="53"/>
      <c r="W13" s="8">
        <f>AVERAGEIF(Table3[Weekday], "Wednesday", Table3[Tip])</f>
        <v>8.067555555555554</v>
      </c>
    </row>
    <row r="14" spans="2:23" x14ac:dyDescent="0.25">
      <c r="B14" s="3"/>
      <c r="C14" s="3"/>
      <c r="D14" s="3"/>
      <c r="E14" s="3"/>
      <c r="G14" s="31"/>
      <c r="H14" s="3"/>
      <c r="I14" s="3"/>
      <c r="J14" s="3"/>
      <c r="K14" s="3"/>
      <c r="M14" s="31"/>
      <c r="N14" s="3"/>
      <c r="O14" s="3"/>
      <c r="P14" s="3"/>
      <c r="Q14" s="3"/>
      <c r="S14" s="31"/>
      <c r="T14" s="3"/>
      <c r="U14" s="3"/>
      <c r="V14" s="3"/>
      <c r="W14" s="3"/>
    </row>
    <row r="15" spans="2:23" x14ac:dyDescent="0.25">
      <c r="B15" s="53" t="s">
        <v>37</v>
      </c>
      <c r="C15" s="53"/>
      <c r="D15" s="53"/>
      <c r="E15" s="8">
        <f>(SUMIF(Table3[Weekday], "Sunday", Table3[Tip])/COUNTIFS(Table3[Weekday], "Sunday", Table3[Match], "Different"))</f>
        <v>48.102222222222231</v>
      </c>
      <c r="G15" s="31"/>
      <c r="H15" s="53" t="s">
        <v>37</v>
      </c>
      <c r="I15" s="53"/>
      <c r="J15" s="53"/>
      <c r="K15" s="8">
        <f>(SUMIF(Table3[Weekday], "Monday", Table3[Tip])/COUNTIFS(Table3[Weekday], "Monday", Table3[Match], "Different"))</f>
        <v>51.216923076923074</v>
      </c>
      <c r="M15" s="31"/>
      <c r="N15" s="53" t="s">
        <v>37</v>
      </c>
      <c r="O15" s="53"/>
      <c r="P15" s="53"/>
      <c r="Q15" s="8">
        <f>(SUMIF(Table3[Weekday], "Tuesday", Table3[Tip])/COUNTIFS(Table3[Weekday], "Tuesday", Table3[Match], "Different"))</f>
        <v>42.486666666666665</v>
      </c>
      <c r="S15" s="31"/>
      <c r="T15" s="53" t="s">
        <v>37</v>
      </c>
      <c r="U15" s="53"/>
      <c r="V15" s="53"/>
      <c r="W15" s="8">
        <f>(SUMIF(Table3[Weekday], "Wednesday", Table3[Tip])/COUNTIFS(Table3[Weekday], "Wednesday", Table3[Match], "Different"))</f>
        <v>45.379999999999995</v>
      </c>
    </row>
    <row r="16" spans="2:23" x14ac:dyDescent="0.25">
      <c r="B16" s="3"/>
      <c r="C16" s="3"/>
      <c r="D16" s="3"/>
      <c r="E16" s="3"/>
      <c r="G16" s="31"/>
      <c r="H16" s="3"/>
      <c r="I16" s="3"/>
      <c r="J16" s="3"/>
      <c r="K16" s="3"/>
      <c r="M16" s="31"/>
      <c r="N16" s="3"/>
      <c r="O16" s="3"/>
      <c r="P16" s="3"/>
      <c r="Q16" s="3"/>
      <c r="S16" s="31"/>
      <c r="T16" s="3"/>
      <c r="U16" s="3"/>
      <c r="V16" s="3"/>
      <c r="W16" s="3"/>
    </row>
    <row r="17" spans="2:23" x14ac:dyDescent="0.25">
      <c r="B17" s="53" t="s">
        <v>28</v>
      </c>
      <c r="C17" s="53"/>
      <c r="D17" s="53"/>
      <c r="E17" s="8">
        <f>E15/'Personal Statistics'!$R$24</f>
        <v>9.6204444444444466</v>
      </c>
      <c r="G17" s="31"/>
      <c r="H17" s="53" t="s">
        <v>28</v>
      </c>
      <c r="I17" s="53"/>
      <c r="J17" s="53"/>
      <c r="K17" s="8">
        <f>K15/'Personal Statistics'!$R$24</f>
        <v>10.243384615384615</v>
      </c>
      <c r="M17" s="31"/>
      <c r="N17" s="53" t="s">
        <v>28</v>
      </c>
      <c r="O17" s="53"/>
      <c r="P17" s="53"/>
      <c r="Q17" s="8">
        <f>Q15/'Personal Statistics'!$R$24</f>
        <v>8.4973333333333336</v>
      </c>
      <c r="S17" s="31"/>
      <c r="T17" s="53" t="s">
        <v>28</v>
      </c>
      <c r="U17" s="53"/>
      <c r="V17" s="53"/>
      <c r="W17" s="8">
        <f>W15/'Personal Statistics'!$R$24</f>
        <v>9.0759999999999987</v>
      </c>
    </row>
    <row r="18" spans="2:23" x14ac:dyDescent="0.25">
      <c r="B18" s="3"/>
      <c r="C18" s="3"/>
      <c r="D18" s="3"/>
      <c r="E18" s="3"/>
      <c r="G18" s="31"/>
      <c r="H18" s="3"/>
      <c r="I18" s="3"/>
      <c r="J18" s="3"/>
      <c r="K18" s="3"/>
      <c r="M18" s="31"/>
      <c r="N18" s="3"/>
      <c r="O18" s="3"/>
      <c r="P18" s="3"/>
      <c r="Q18" s="3"/>
      <c r="S18" s="31"/>
      <c r="T18" s="3"/>
      <c r="U18" s="3"/>
      <c r="V18" s="3"/>
      <c r="W18" s="3"/>
    </row>
    <row r="19" spans="2:23" x14ac:dyDescent="0.25">
      <c r="B19" s="53" t="s">
        <v>29</v>
      </c>
      <c r="C19" s="53"/>
      <c r="D19" s="53"/>
      <c r="E19" s="6">
        <f>COUNTIF(Table3[Weekday],"Sunday")/COUNTIFS(Table3[Weekday],"Sunday",Table3[Match],"Different")</f>
        <v>7.3518518518518521</v>
      </c>
      <c r="G19" s="31"/>
      <c r="H19" s="53" t="s">
        <v>29</v>
      </c>
      <c r="I19" s="53"/>
      <c r="J19" s="53"/>
      <c r="K19" s="6">
        <f>COUNTIF(Table3[Weekday],"Monday")/COUNTIFS(Table3[Weekday],"Monday",Table3[Match],"Different")</f>
        <v>6.5384615384615383</v>
      </c>
      <c r="M19" s="31"/>
      <c r="N19" s="53" t="s">
        <v>29</v>
      </c>
      <c r="O19" s="53"/>
      <c r="P19" s="53"/>
      <c r="Q19" s="6">
        <f>COUNTIF(Table3[Weekday],"Tuesday")/COUNTIFS(Table3[Weekday],"Tuesday",Table3[Match],"Different")</f>
        <v>5.666666666666667</v>
      </c>
      <c r="S19" s="31"/>
      <c r="T19" s="53" t="s">
        <v>29</v>
      </c>
      <c r="U19" s="53"/>
      <c r="V19" s="53"/>
      <c r="W19" s="6">
        <f>COUNTIF(Table3[Weekday],"Wednesday")/COUNTIFS(Table3[Weekday],"Wednesday",Table3[Match],"Different")</f>
        <v>5.625</v>
      </c>
    </row>
    <row r="20" spans="2:23" x14ac:dyDescent="0.25">
      <c r="B20" s="7"/>
      <c r="C20" s="7"/>
      <c r="D20" s="7"/>
      <c r="E20" s="6"/>
      <c r="G20" s="31"/>
      <c r="H20" s="7"/>
      <c r="I20" s="7"/>
      <c r="J20" s="7"/>
      <c r="K20" s="6"/>
      <c r="M20" s="31"/>
      <c r="N20" s="7"/>
      <c r="O20" s="7"/>
      <c r="P20" s="7"/>
      <c r="Q20" s="6"/>
      <c r="S20" s="31"/>
      <c r="T20" s="7"/>
      <c r="U20" s="7"/>
      <c r="V20" s="7"/>
      <c r="W20" s="6"/>
    </row>
    <row r="21" spans="2:23" x14ac:dyDescent="0.25">
      <c r="B21" s="53" t="s">
        <v>31</v>
      </c>
      <c r="C21" s="53"/>
      <c r="D21" s="53"/>
      <c r="E21" s="8">
        <f>AVERAGEIF(Table3[Weekday], "Sunday", Table3[Delivery Fee])</f>
        <v>2.2632241813602016</v>
      </c>
      <c r="G21" s="31"/>
      <c r="H21" s="53" t="s">
        <v>31</v>
      </c>
      <c r="I21" s="53"/>
      <c r="J21" s="53"/>
      <c r="K21" s="8">
        <f>AVERAGEIF(Table3[Weekday], "Monday", Table3[Delivery Fee])</f>
        <v>2.1588235294117646</v>
      </c>
      <c r="M21" s="31"/>
      <c r="N21" s="53" t="s">
        <v>31</v>
      </c>
      <c r="O21" s="53"/>
      <c r="P21" s="53"/>
      <c r="Q21" s="8">
        <f>AVERAGEIF(Table3[Weekday], "Tuesday", Table3[Delivery Fee])</f>
        <v>2.4411764705882355</v>
      </c>
      <c r="S21" s="31"/>
      <c r="T21" s="53" t="s">
        <v>31</v>
      </c>
      <c r="U21" s="53"/>
      <c r="V21" s="53"/>
      <c r="W21" s="8">
        <f>AVERAGEIF(Table3[Weekday], "Wednesday", Table3[Delivery Fee])</f>
        <v>2.4333333333333331</v>
      </c>
    </row>
    <row r="22" spans="2:23" x14ac:dyDescent="0.25">
      <c r="B22" s="36"/>
      <c r="C22" s="36"/>
      <c r="D22" s="36"/>
      <c r="E22" s="8"/>
      <c r="G22" s="31"/>
      <c r="H22" s="36"/>
      <c r="I22" s="36"/>
      <c r="J22" s="36"/>
      <c r="K22" s="8"/>
      <c r="M22" s="31"/>
      <c r="N22" s="36"/>
      <c r="O22" s="36"/>
      <c r="P22" s="36"/>
      <c r="Q22" s="8"/>
      <c r="S22" s="31"/>
      <c r="T22" s="36"/>
      <c r="U22" s="36"/>
      <c r="V22" s="36"/>
      <c r="W22" s="8"/>
    </row>
    <row r="23" spans="2:23" x14ac:dyDescent="0.25">
      <c r="B23" s="54" t="s">
        <v>67</v>
      </c>
      <c r="C23" s="54"/>
      <c r="D23" s="54"/>
      <c r="E23" s="8">
        <f>SUMIF(Table3[Weekday], "Sunday", Table3[Delivery Fee])/COUNTIFS(Table3[Weekday], "Sunday", Table3[Match], "Different")</f>
        <v>16.638888888888889</v>
      </c>
      <c r="G23" s="31"/>
      <c r="H23" s="54" t="s">
        <v>67</v>
      </c>
      <c r="I23" s="54"/>
      <c r="J23" s="54"/>
      <c r="K23" s="8">
        <f>SUMIF(Table3[Weekday], "Monday", Table3[Delivery Fee])/COUNTIFS(Table3[Weekday], "Monday", Table3[Match], "Different")</f>
        <v>14.115384615384615</v>
      </c>
      <c r="M23" s="31"/>
      <c r="N23" s="54" t="s">
        <v>67</v>
      </c>
      <c r="O23" s="54"/>
      <c r="P23" s="54"/>
      <c r="Q23" s="8">
        <f>SUMIF(Table3[Weekday], "Tuesday", Table3[Delivery Fee])/COUNTIFS(Table3[Weekday], "Tuesday", Table3[Match], "Different")</f>
        <v>13.833333333333334</v>
      </c>
      <c r="S23" s="31"/>
      <c r="T23" s="54" t="s">
        <v>67</v>
      </c>
      <c r="U23" s="54"/>
      <c r="V23" s="54"/>
      <c r="W23" s="8">
        <f>SUMIF(Table3[Weekday], "Wednesday", Table3[Delivery Fee])/COUNTIFS(Table3[Weekday], "Wednesday", Table3[Match], "Different")</f>
        <v>13.6875</v>
      </c>
    </row>
    <row r="24" spans="2:23" x14ac:dyDescent="0.25">
      <c r="B24" s="3"/>
      <c r="C24" s="3"/>
      <c r="D24" s="3"/>
      <c r="E24" s="3"/>
      <c r="G24" s="31"/>
      <c r="H24" s="3"/>
      <c r="I24" s="3"/>
      <c r="J24" s="3"/>
      <c r="K24" s="3"/>
      <c r="M24" s="31"/>
      <c r="N24" s="3"/>
      <c r="O24" s="3"/>
      <c r="P24" s="3"/>
      <c r="Q24" s="3"/>
      <c r="S24" s="31"/>
      <c r="T24" s="3"/>
      <c r="U24" s="3"/>
      <c r="V24" s="3"/>
      <c r="W24" s="3"/>
    </row>
    <row r="25" spans="2:23" x14ac:dyDescent="0.25">
      <c r="B25" s="53" t="s">
        <v>52</v>
      </c>
      <c r="C25" s="53"/>
      <c r="D25" s="53"/>
      <c r="E25" s="8">
        <f>E21*E19/'Personal Statistics'!$R$24+'Weekday Statistics'!E17+'Personal Statistics'!$R$26</f>
        <v>20.948222222222224</v>
      </c>
      <c r="G25" s="31"/>
      <c r="H25" s="53" t="s">
        <v>52</v>
      </c>
      <c r="I25" s="53"/>
      <c r="J25" s="53"/>
      <c r="K25" s="8">
        <f>K21*K19/'Personal Statistics'!$R$24+'Weekday Statistics'!K17+'Personal Statistics'!$R$26</f>
        <v>21.066461538461539</v>
      </c>
      <c r="M25" s="31"/>
      <c r="N25" s="53" t="s">
        <v>52</v>
      </c>
      <c r="O25" s="53"/>
      <c r="P25" s="53"/>
      <c r="Q25" s="8">
        <f>Q21*Q19/'Personal Statistics'!$R$24+'Weekday Statistics'!Q17+'Personal Statistics'!$R$26</f>
        <v>19.264000000000003</v>
      </c>
      <c r="S25" s="31"/>
      <c r="T25" s="53" t="s">
        <v>52</v>
      </c>
      <c r="U25" s="53"/>
      <c r="V25" s="53"/>
      <c r="W25" s="8">
        <f>W21*W19/'Personal Statistics'!$R$24+'Weekday Statistics'!W17+'Personal Statistics'!$R$26</f>
        <v>19.813499999999998</v>
      </c>
    </row>
    <row r="26" spans="2:23" x14ac:dyDescent="0.25">
      <c r="B26" s="3"/>
      <c r="C26" s="3"/>
      <c r="D26" s="3"/>
      <c r="E26" s="3"/>
      <c r="G26" s="31"/>
      <c r="H26" s="3"/>
      <c r="I26" s="3"/>
      <c r="J26" s="3"/>
      <c r="K26" s="3"/>
      <c r="M26" s="31"/>
      <c r="N26" s="3"/>
      <c r="O26" s="3"/>
      <c r="P26" s="3"/>
      <c r="Q26" s="3"/>
      <c r="S26" s="31"/>
      <c r="T26" s="3"/>
      <c r="U26" s="3"/>
      <c r="V26" s="3"/>
      <c r="W26" s="3"/>
    </row>
    <row r="27" spans="2:23" x14ac:dyDescent="0.25">
      <c r="B27" s="53" t="s">
        <v>34</v>
      </c>
      <c r="C27" s="53"/>
      <c r="D27" s="53"/>
      <c r="E27" s="8">
        <f>E21*E19+(E17+'Personal Statistics'!$R$26)*'Personal Statistics'!$R$24</f>
        <v>104.74111111111111</v>
      </c>
      <c r="G27" s="31"/>
      <c r="H27" s="53" t="s">
        <v>34</v>
      </c>
      <c r="I27" s="53"/>
      <c r="J27" s="53"/>
      <c r="K27" s="8">
        <f>K21*K19+(K17+'Personal Statistics'!$R$26)*'Personal Statistics'!$R$24</f>
        <v>105.33230769230768</v>
      </c>
      <c r="M27" s="31"/>
      <c r="N27" s="53" t="s">
        <v>34</v>
      </c>
      <c r="O27" s="53"/>
      <c r="P27" s="53"/>
      <c r="Q27" s="8">
        <f>Q21*Q19+(Q17+'Personal Statistics'!$R$26)*'Personal Statistics'!$R$24</f>
        <v>96.32</v>
      </c>
      <c r="S27" s="31"/>
      <c r="T27" s="53" t="s">
        <v>34</v>
      </c>
      <c r="U27" s="53"/>
      <c r="V27" s="53"/>
      <c r="W27" s="8">
        <f>W21*W19+(W17+'Personal Statistics'!$R$26)*'Personal Statistics'!$R$24</f>
        <v>99.067499999999995</v>
      </c>
    </row>
    <row r="28" spans="2:23" x14ac:dyDescent="0.25">
      <c r="B28" s="36"/>
      <c r="C28" s="36"/>
      <c r="D28" s="36"/>
      <c r="E28" s="8"/>
      <c r="G28" s="31"/>
      <c r="H28" s="36"/>
      <c r="I28" s="36"/>
      <c r="J28" s="36"/>
      <c r="K28" s="8"/>
      <c r="M28" s="31"/>
      <c r="N28" s="36"/>
      <c r="O28" s="36"/>
      <c r="P28" s="36"/>
      <c r="Q28" s="8"/>
      <c r="S28" s="31"/>
      <c r="T28" s="36"/>
      <c r="U28" s="36"/>
      <c r="V28" s="36"/>
      <c r="W28" s="8"/>
    </row>
    <row r="29" spans="2:23" x14ac:dyDescent="0.25">
      <c r="B29" s="53" t="s">
        <v>15</v>
      </c>
      <c r="C29" s="53"/>
      <c r="D29" s="53"/>
      <c r="E29" s="45">
        <f>AVERAGEIFS(Table3[Total Delivery Time (Minutes)], Table3[Weekday], "Sunday",Table3[Total Delivery Time (Minutes)], "&lt;&gt;0")</f>
        <v>40.928571428571431</v>
      </c>
      <c r="G29" s="31"/>
      <c r="H29" s="53" t="s">
        <v>15</v>
      </c>
      <c r="I29" s="53"/>
      <c r="J29" s="53"/>
      <c r="K29" s="45">
        <f>AVERAGEIFS(Table3[Total Delivery Time (Minutes)], Table3[Weekday], "Monday",Table3[Total Delivery Time (Minutes)], "&lt;&gt;0")</f>
        <v>42.702380952380949</v>
      </c>
      <c r="M29" s="31"/>
      <c r="N29" s="53" t="s">
        <v>15</v>
      </c>
      <c r="O29" s="53"/>
      <c r="P29" s="53"/>
      <c r="Q29" s="45">
        <f>AVERAGEIFS(Table3[Total Delivery Time (Minutes)], Table3[Weekday], "Tuesday",Table3[Total Delivery Time (Minutes)], "&lt;&gt;0")</f>
        <v>41.647058823529413</v>
      </c>
      <c r="S29" s="31"/>
      <c r="T29" s="53" t="s">
        <v>15</v>
      </c>
      <c r="U29" s="53"/>
      <c r="V29" s="53"/>
      <c r="W29" s="45">
        <f>AVERAGEIFS(Table3[Total Delivery Time (Minutes)], Table3[Weekday], "Wednesday",Table3[Total Delivery Time (Minutes)], "&lt;&gt;0")</f>
        <v>36.363636363636367</v>
      </c>
    </row>
    <row r="30" spans="2:23" x14ac:dyDescent="0.25">
      <c r="G30" s="31"/>
      <c r="M30" s="31"/>
      <c r="S30" s="31"/>
    </row>
    <row r="31" spans="2:23" x14ac:dyDescent="0.25">
      <c r="B31" s="32"/>
      <c r="C31" s="32"/>
      <c r="D31" s="32"/>
      <c r="E31" s="32"/>
      <c r="F31" s="32"/>
      <c r="G31" s="33"/>
      <c r="H31" s="32"/>
      <c r="I31" s="32"/>
      <c r="J31" s="32"/>
      <c r="K31" s="32"/>
      <c r="L31" s="32"/>
      <c r="M31" s="33"/>
      <c r="N31" s="32"/>
      <c r="O31" s="32"/>
      <c r="P31" s="32"/>
      <c r="Q31" s="32"/>
      <c r="R31" s="32"/>
      <c r="S31" s="33"/>
      <c r="T31" s="32"/>
      <c r="U31" s="32"/>
      <c r="V31" s="32"/>
      <c r="W31" s="32"/>
    </row>
    <row r="32" spans="2:23" ht="18.75" x14ac:dyDescent="0.3">
      <c r="B32" s="55" t="s">
        <v>57</v>
      </c>
      <c r="C32" s="55"/>
      <c r="D32" s="55"/>
      <c r="E32" s="55"/>
      <c r="G32" s="31"/>
      <c r="H32" s="55" t="s">
        <v>58</v>
      </c>
      <c r="I32" s="55"/>
      <c r="J32" s="55"/>
      <c r="K32" s="55"/>
      <c r="M32" s="31"/>
      <c r="N32" s="55" t="s">
        <v>59</v>
      </c>
      <c r="O32" s="55"/>
      <c r="P32" s="55"/>
      <c r="Q32" s="55"/>
      <c r="S32" s="31"/>
      <c r="T32" s="55" t="s">
        <v>64</v>
      </c>
      <c r="U32" s="55"/>
      <c r="V32" s="55"/>
      <c r="W32" s="55"/>
    </row>
    <row r="33" spans="2:23" x14ac:dyDescent="0.25">
      <c r="G33" s="31"/>
      <c r="M33" s="31"/>
      <c r="S33" s="31"/>
      <c r="T33" s="3"/>
      <c r="U33" s="3"/>
      <c r="V33" s="3"/>
      <c r="W33" s="3"/>
    </row>
    <row r="34" spans="2:23" x14ac:dyDescent="0.25">
      <c r="B34" s="54" t="s">
        <v>62</v>
      </c>
      <c r="C34" s="54"/>
      <c r="D34" s="54"/>
      <c r="E34">
        <f>COUNTIFS(Table3[Weekday], "Thursday", Table3[Match], "Different")</f>
        <v>2</v>
      </c>
      <c r="G34" s="31"/>
      <c r="H34" s="54" t="s">
        <v>62</v>
      </c>
      <c r="I34" s="54"/>
      <c r="J34" s="54"/>
      <c r="K34">
        <f>COUNTIFS(Table3[Weekday], "Friday", Table3[Match], "Different")</f>
        <v>53</v>
      </c>
      <c r="M34" s="31"/>
      <c r="N34" s="54" t="s">
        <v>62</v>
      </c>
      <c r="O34" s="54"/>
      <c r="P34" s="54"/>
      <c r="Q34">
        <f>COUNTIFS(Table3[Weekday], "Saturday", Table3[Match], "Different")</f>
        <v>53</v>
      </c>
      <c r="S34" s="31"/>
      <c r="T34" s="54" t="s">
        <v>62</v>
      </c>
      <c r="U34" s="54"/>
      <c r="V34" s="54"/>
      <c r="W34">
        <f>COUNTIF(Table3[Match], "Different")</f>
        <v>186</v>
      </c>
    </row>
    <row r="35" spans="2:23" x14ac:dyDescent="0.25">
      <c r="B35" s="34"/>
      <c r="C35" s="34"/>
      <c r="D35" s="34"/>
      <c r="G35" s="31"/>
      <c r="H35" s="34"/>
      <c r="I35" s="34"/>
      <c r="J35" s="34"/>
      <c r="M35" s="31"/>
      <c r="N35" s="34"/>
      <c r="O35" s="34"/>
      <c r="P35" s="34"/>
      <c r="S35" s="31"/>
      <c r="T35" s="34"/>
      <c r="U35" s="34"/>
      <c r="V35" s="34"/>
    </row>
    <row r="36" spans="2:23" x14ac:dyDescent="0.25">
      <c r="B36" s="54" t="s">
        <v>65</v>
      </c>
      <c r="C36" s="54"/>
      <c r="D36" s="54"/>
      <c r="E36" s="35">
        <f>AVERAGEIF(Table3[Weekday], "Thursday", Table3[Cost])</f>
        <v>53.338333333333331</v>
      </c>
      <c r="G36" s="31"/>
      <c r="H36" s="54" t="s">
        <v>65</v>
      </c>
      <c r="I36" s="54"/>
      <c r="J36" s="54"/>
      <c r="K36" s="35">
        <f>AVERAGEIF(Table3[Weekday], "Friday", Table3[Cost])</f>
        <v>42.940490463215205</v>
      </c>
      <c r="M36" s="31"/>
      <c r="N36" s="54" t="s">
        <v>65</v>
      </c>
      <c r="O36" s="54"/>
      <c r="P36" s="54"/>
      <c r="Q36" s="35">
        <f>AVERAGEIF(Table3[Weekday], "Saturday", Table3[Cost])</f>
        <v>42.691616766467064</v>
      </c>
      <c r="S36" s="31"/>
      <c r="T36" s="54" t="s">
        <v>65</v>
      </c>
      <c r="U36" s="54"/>
      <c r="V36" s="54"/>
      <c r="W36" s="35">
        <f>AVERAGE(Table3[Cost])</f>
        <v>41.765939248601114</v>
      </c>
    </row>
    <row r="37" spans="2:23" x14ac:dyDescent="0.25">
      <c r="G37" s="31"/>
      <c r="M37" s="31"/>
      <c r="S37" s="31"/>
    </row>
    <row r="38" spans="2:23" x14ac:dyDescent="0.25">
      <c r="B38" s="53" t="s">
        <v>13</v>
      </c>
      <c r="C38" s="53"/>
      <c r="D38" s="53"/>
      <c r="E38" s="5">
        <f>SUMIF(Table3[Weekday], "Thursday", Table3[Tip])/SUMIF(Table3[Weekday], "Thursday", Table3[Cost])</f>
        <v>0.12645689466612506</v>
      </c>
      <c r="G38" s="31"/>
      <c r="H38" s="53" t="s">
        <v>13</v>
      </c>
      <c r="I38" s="53"/>
      <c r="J38" s="53"/>
      <c r="K38" s="5">
        <f>SUMIF(Table3[Weekday], "Friday", Table3[Tip])/SUMIF(Table3[Weekday], "Friday", Table3[Cost])</f>
        <v>0.17393312841547412</v>
      </c>
      <c r="M38" s="31"/>
      <c r="N38" s="53" t="s">
        <v>13</v>
      </c>
      <c r="O38" s="53"/>
      <c r="P38" s="53"/>
      <c r="Q38" s="5">
        <f>SUMIF(Table3[Weekday], "Saturday", Table3[Tip])/SUMIF(Table3[Weekday], "Saturday", Table3[Cost])</f>
        <v>0.16818430464969489</v>
      </c>
      <c r="S38" s="31"/>
      <c r="T38" s="53" t="s">
        <v>13</v>
      </c>
      <c r="U38" s="53"/>
      <c r="V38" s="53"/>
      <c r="W38" s="5">
        <f>SUM(Table3[Tip])/SUM(Table3[Cost])</f>
        <v>0.17097853574380767</v>
      </c>
    </row>
    <row r="39" spans="2:23" x14ac:dyDescent="0.25">
      <c r="B39" s="7"/>
      <c r="C39" s="7"/>
      <c r="D39" s="7"/>
      <c r="E39" s="3"/>
      <c r="G39" s="31"/>
      <c r="H39" s="7"/>
      <c r="I39" s="7"/>
      <c r="J39" s="7"/>
      <c r="K39" s="3"/>
      <c r="M39" s="31"/>
      <c r="N39" s="7"/>
      <c r="O39" s="7"/>
      <c r="P39" s="7"/>
      <c r="Q39" s="3"/>
      <c r="S39" s="31"/>
      <c r="T39" s="7"/>
      <c r="U39" s="7"/>
      <c r="V39" s="7"/>
      <c r="W39" s="3"/>
    </row>
    <row r="40" spans="2:23" x14ac:dyDescent="0.25">
      <c r="B40" s="53" t="s">
        <v>14</v>
      </c>
      <c r="C40" s="53"/>
      <c r="D40" s="53"/>
      <c r="E40" s="8">
        <f>AVERAGEIF(Table3[Weekday], "Thursday", Table3[Tip])</f>
        <v>6.7450000000000001</v>
      </c>
      <c r="G40" s="31"/>
      <c r="H40" s="53" t="s">
        <v>14</v>
      </c>
      <c r="I40" s="53"/>
      <c r="J40" s="53"/>
      <c r="K40" s="8">
        <f>AVERAGEIF(Table3[Weekday], "Friday", Table3[Tip])</f>
        <v>7.4687738419618519</v>
      </c>
      <c r="M40" s="31"/>
      <c r="N40" s="53" t="s">
        <v>14</v>
      </c>
      <c r="O40" s="53"/>
      <c r="P40" s="53"/>
      <c r="Q40" s="8">
        <f>AVERAGEIF(Table3[Weekday], "Saturday", Table3[Tip])</f>
        <v>7.1800598802395195</v>
      </c>
      <c r="S40" s="31"/>
      <c r="T40" s="53" t="s">
        <v>14</v>
      </c>
      <c r="U40" s="53"/>
      <c r="V40" s="53"/>
      <c r="W40" s="8">
        <f>AVERAGE(Table3[Tip])</f>
        <v>7.1410791366906459</v>
      </c>
    </row>
    <row r="41" spans="2:23" x14ac:dyDescent="0.25">
      <c r="B41" s="3"/>
      <c r="C41" s="3"/>
      <c r="D41" s="3"/>
      <c r="E41" s="3"/>
      <c r="G41" s="31"/>
      <c r="H41" s="3"/>
      <c r="I41" s="3"/>
      <c r="J41" s="3"/>
      <c r="K41" s="3"/>
      <c r="M41" s="31"/>
      <c r="N41" s="3"/>
      <c r="O41" s="3"/>
      <c r="P41" s="3"/>
      <c r="Q41" s="3"/>
      <c r="S41" s="31"/>
      <c r="T41" s="3"/>
      <c r="U41" s="3"/>
      <c r="V41" s="3"/>
      <c r="W41" s="3"/>
    </row>
    <row r="42" spans="2:23" x14ac:dyDescent="0.25">
      <c r="B42" s="53" t="s">
        <v>37</v>
      </c>
      <c r="C42" s="53"/>
      <c r="D42" s="53"/>
      <c r="E42" s="8">
        <f>(SUMIF(Table3[Weekday], "Thursday", Table3[Tip])/COUNTIFS(Table3[Weekday], "Thursday", Table3[Match], "Different"))</f>
        <v>20.234999999999999</v>
      </c>
      <c r="G42" s="31"/>
      <c r="H42" s="53" t="s">
        <v>37</v>
      </c>
      <c r="I42" s="53"/>
      <c r="J42" s="53"/>
      <c r="K42" s="8">
        <f>(SUMIF(Table3[Weekday], "Friday", Table3[Tip])/COUNTIFS(Table3[Weekday], "Friday", Table3[Match], "Different"))</f>
        <v>51.717735849056595</v>
      </c>
      <c r="M42" s="31"/>
      <c r="N42" s="53" t="s">
        <v>37</v>
      </c>
      <c r="O42" s="53"/>
      <c r="P42" s="53"/>
      <c r="Q42" s="8">
        <f>(SUMIF(Table3[Weekday], "Saturday", Table3[Tip])/COUNTIFS(Table3[Weekday], "Saturday", Table3[Match], "Different"))</f>
        <v>45.247924528301873</v>
      </c>
      <c r="S42" s="31"/>
      <c r="T42" s="53" t="s">
        <v>37</v>
      </c>
      <c r="U42" s="53"/>
      <c r="V42" s="53"/>
      <c r="W42" s="8">
        <f>(SUM(Table3[Tip])/SUM(IF(FREQUENCY(Table3[Date],Table3[Date])&gt;0,1)))</f>
        <v>48.029516129032245</v>
      </c>
    </row>
    <row r="43" spans="2:23" x14ac:dyDescent="0.25">
      <c r="B43" s="3"/>
      <c r="C43" s="3"/>
      <c r="D43" s="3"/>
      <c r="E43" s="3"/>
      <c r="G43" s="31"/>
      <c r="H43" s="3"/>
      <c r="I43" s="3"/>
      <c r="J43" s="3"/>
      <c r="K43" s="3"/>
      <c r="M43" s="31"/>
      <c r="N43" s="3"/>
      <c r="O43" s="3"/>
      <c r="P43" s="3"/>
      <c r="Q43" s="3"/>
      <c r="S43" s="31"/>
      <c r="T43" s="3"/>
      <c r="U43" s="3"/>
      <c r="V43" s="3"/>
      <c r="W43" s="3"/>
    </row>
    <row r="44" spans="2:23" x14ac:dyDescent="0.25">
      <c r="B44" s="53" t="s">
        <v>28</v>
      </c>
      <c r="C44" s="53"/>
      <c r="D44" s="53"/>
      <c r="E44" s="8">
        <f>E42/'Personal Statistics'!$R$24</f>
        <v>4.0469999999999997</v>
      </c>
      <c r="G44" s="31"/>
      <c r="H44" s="53" t="s">
        <v>28</v>
      </c>
      <c r="I44" s="53"/>
      <c r="J44" s="53"/>
      <c r="K44" s="8">
        <f>K42/'Personal Statistics'!$R$24</f>
        <v>10.34354716981132</v>
      </c>
      <c r="M44" s="31"/>
      <c r="N44" s="53" t="s">
        <v>28</v>
      </c>
      <c r="O44" s="53"/>
      <c r="P44" s="53"/>
      <c r="Q44" s="8">
        <f>Q42/'Personal Statistics'!$R$24</f>
        <v>9.0495849056603745</v>
      </c>
      <c r="S44" s="31"/>
      <c r="T44" s="53" t="s">
        <v>28</v>
      </c>
      <c r="U44" s="53"/>
      <c r="V44" s="53"/>
      <c r="W44" s="8">
        <f>W42/'Personal Statistics'!$R$24</f>
        <v>9.6059032258064487</v>
      </c>
    </row>
    <row r="45" spans="2:23" x14ac:dyDescent="0.25">
      <c r="B45" s="3"/>
      <c r="C45" s="3"/>
      <c r="D45" s="3"/>
      <c r="E45" s="3"/>
      <c r="G45" s="31"/>
      <c r="H45" s="3"/>
      <c r="I45" s="3"/>
      <c r="J45" s="3"/>
      <c r="K45" s="3"/>
      <c r="M45" s="31"/>
      <c r="N45" s="3"/>
      <c r="O45" s="3"/>
      <c r="P45" s="3"/>
      <c r="Q45" s="3"/>
      <c r="S45" s="31"/>
      <c r="T45" s="3"/>
      <c r="U45" s="3"/>
      <c r="V45" s="3"/>
      <c r="W45" s="3"/>
    </row>
    <row r="46" spans="2:23" x14ac:dyDescent="0.25">
      <c r="B46" s="53" t="s">
        <v>29</v>
      </c>
      <c r="C46" s="53"/>
      <c r="D46" s="53"/>
      <c r="E46" s="6">
        <f>COUNTIF(Table3[Weekday],"Thursday")/COUNTIFS(Table3[Weekday],"Thursday",Table3[Match],"Different")</f>
        <v>3</v>
      </c>
      <c r="G46" s="31"/>
      <c r="H46" s="53" t="s">
        <v>29</v>
      </c>
      <c r="I46" s="53"/>
      <c r="J46" s="53"/>
      <c r="K46" s="6">
        <f>COUNTIF(Table3[Weekday],"Friday")/COUNTIFS(Table3[Weekday],"Friday",Table3[Match],"Different")</f>
        <v>6.9245283018867925</v>
      </c>
      <c r="M46" s="31"/>
      <c r="N46" s="53" t="s">
        <v>29</v>
      </c>
      <c r="O46" s="53"/>
      <c r="P46" s="53"/>
      <c r="Q46" s="6">
        <f>COUNTIF(Table3[Weekday],"Saturday")/COUNTIFS(Table3[Weekday],"Saturday",Table3[Match],"Different")</f>
        <v>6.3018867924528301</v>
      </c>
      <c r="S46" s="31"/>
      <c r="T46" s="53" t="s">
        <v>29</v>
      </c>
      <c r="U46" s="53"/>
      <c r="V46" s="53"/>
      <c r="W46" s="6">
        <f>COUNT(Table3[Order '#])/SUM(IF(FREQUENCY(Table3[Date],Table3[Date])&gt;0,1))</f>
        <v>6.725806451612903</v>
      </c>
    </row>
    <row r="47" spans="2:23" x14ac:dyDescent="0.25">
      <c r="B47" s="7"/>
      <c r="C47" s="7"/>
      <c r="D47" s="7"/>
      <c r="E47" s="6"/>
      <c r="G47" s="31"/>
      <c r="H47" s="7"/>
      <c r="I47" s="7"/>
      <c r="J47" s="7"/>
      <c r="K47" s="6"/>
      <c r="M47" s="31"/>
      <c r="N47" s="7"/>
      <c r="O47" s="7"/>
      <c r="P47" s="7"/>
      <c r="Q47" s="6"/>
      <c r="S47" s="31"/>
      <c r="T47" s="7"/>
      <c r="U47" s="7"/>
      <c r="V47" s="7"/>
      <c r="W47" s="6"/>
    </row>
    <row r="48" spans="2:23" x14ac:dyDescent="0.25">
      <c r="B48" s="53" t="s">
        <v>31</v>
      </c>
      <c r="C48" s="53"/>
      <c r="D48" s="53"/>
      <c r="E48" s="8">
        <f>AVERAGEIF(Table3[Weekday], "Thursday", Table3[Delivery Fee])</f>
        <v>3.25</v>
      </c>
      <c r="G48" s="31"/>
      <c r="H48" s="53" t="s">
        <v>31</v>
      </c>
      <c r="I48" s="53"/>
      <c r="J48" s="53"/>
      <c r="K48" s="8">
        <f>AVERAGEIF(Table3[Weekday], "Friday", Table3[Delivery Fee])</f>
        <v>2.4645776566757491</v>
      </c>
      <c r="M48" s="31"/>
      <c r="N48" s="53" t="s">
        <v>31</v>
      </c>
      <c r="O48" s="53"/>
      <c r="P48" s="53"/>
      <c r="Q48" s="8">
        <f>AVERAGEIF(Table3[Weekday], "Saturday", Table3[Delivery Fee])</f>
        <v>2.30688622754491</v>
      </c>
      <c r="S48" s="31"/>
      <c r="T48" s="53" t="s">
        <v>31</v>
      </c>
      <c r="U48" s="53"/>
      <c r="V48" s="53"/>
      <c r="W48" s="8">
        <f>AVERAGE(Table3[Delivery Fee])</f>
        <v>2.3401278976818545</v>
      </c>
    </row>
    <row r="49" spans="2:23" x14ac:dyDescent="0.25">
      <c r="B49" s="36"/>
      <c r="C49" s="36"/>
      <c r="D49" s="36"/>
      <c r="E49" s="8"/>
      <c r="G49" s="31"/>
      <c r="H49" s="36"/>
      <c r="I49" s="36"/>
      <c r="J49" s="36"/>
      <c r="K49" s="8"/>
      <c r="M49" s="31"/>
      <c r="N49" s="36"/>
      <c r="O49" s="36"/>
      <c r="P49" s="36"/>
      <c r="Q49" s="8"/>
      <c r="S49" s="31"/>
      <c r="T49" s="36"/>
      <c r="U49" s="36"/>
      <c r="V49" s="36"/>
      <c r="W49" s="8"/>
    </row>
    <row r="50" spans="2:23" x14ac:dyDescent="0.25">
      <c r="B50" s="54" t="s">
        <v>67</v>
      </c>
      <c r="C50" s="54"/>
      <c r="D50" s="54"/>
      <c r="E50" s="8">
        <f>SUMIF(Table3[Weekday], "Thursday", Table3[Delivery Fee])/COUNTIFS(Table3[Weekday], "Thursday", Table3[Match], "Different")</f>
        <v>9.75</v>
      </c>
      <c r="G50" s="31"/>
      <c r="H50" s="54" t="s">
        <v>67</v>
      </c>
      <c r="I50" s="54"/>
      <c r="J50" s="54"/>
      <c r="K50" s="8">
        <f>SUMIF(Table3[Weekday], "Friday", Table3[Delivery Fee])/COUNTIFS(Table3[Weekday], "Friday", Table3[Match], "Different")</f>
        <v>17.066037735849058</v>
      </c>
      <c r="M50" s="31"/>
      <c r="N50" s="54" t="s">
        <v>67</v>
      </c>
      <c r="O50" s="54"/>
      <c r="P50" s="54"/>
      <c r="Q50" s="8">
        <f>SUMIF(Table3[Weekday], "Saturday", Table3[Delivery Fee])/COUNTIFS(Table3[Weekday], "Saturday", Table3[Match], "Different")</f>
        <v>14.537735849056604</v>
      </c>
      <c r="S50" s="31"/>
      <c r="T50" s="54" t="s">
        <v>67</v>
      </c>
      <c r="U50" s="54"/>
      <c r="V50" s="54"/>
      <c r="W50" s="8">
        <f>SUM(Table3[Delivery Fee])/COUNTIF(Table3[Match], "Different")</f>
        <v>15.739247311827956</v>
      </c>
    </row>
    <row r="51" spans="2:23" x14ac:dyDescent="0.25">
      <c r="B51" s="3"/>
      <c r="C51" s="3"/>
      <c r="D51" s="3"/>
      <c r="E51" s="3"/>
      <c r="G51" s="31"/>
      <c r="H51" s="3"/>
      <c r="I51" s="3"/>
      <c r="J51" s="3"/>
      <c r="K51" s="3"/>
      <c r="M51" s="31"/>
      <c r="N51" s="3"/>
      <c r="O51" s="3"/>
      <c r="P51" s="3"/>
      <c r="Q51" s="3"/>
      <c r="S51" s="31"/>
      <c r="T51" s="3"/>
      <c r="U51" s="3"/>
      <c r="V51" s="3"/>
      <c r="W51" s="3"/>
    </row>
    <row r="52" spans="2:23" x14ac:dyDescent="0.25">
      <c r="B52" s="53" t="s">
        <v>52</v>
      </c>
      <c r="C52" s="53"/>
      <c r="D52" s="53"/>
      <c r="E52" s="8">
        <f>E48*E46/'Personal Statistics'!$R$24+'Weekday Statistics'!E44+'Personal Statistics'!$R$26</f>
        <v>13.997</v>
      </c>
      <c r="G52" s="31"/>
      <c r="H52" s="53" t="s">
        <v>52</v>
      </c>
      <c r="I52" s="53"/>
      <c r="J52" s="53"/>
      <c r="K52" s="8">
        <f>K48*K46/'Personal Statistics'!$R$24+'Weekday Statistics'!K44+'Personal Statistics'!$R$26</f>
        <v>21.756754716981131</v>
      </c>
      <c r="M52" s="31"/>
      <c r="N52" s="53" t="s">
        <v>52</v>
      </c>
      <c r="O52" s="53"/>
      <c r="P52" s="53"/>
      <c r="Q52" s="8">
        <f>Q48*Q46/'Personal Statistics'!$R$24+'Weekday Statistics'!Q44+'Personal Statistics'!$R$26</f>
        <v>19.957132075471694</v>
      </c>
      <c r="S52" s="31"/>
      <c r="T52" s="53" t="s">
        <v>52</v>
      </c>
      <c r="U52" s="53"/>
      <c r="V52" s="53"/>
      <c r="W52" s="8">
        <f>W48*W46/'Personal Statistics'!$R$24+'Weekday Statistics'!Q44+'Personal Statistics'!$R$26</f>
        <v>20.197434368025966</v>
      </c>
    </row>
    <row r="53" spans="2:23" x14ac:dyDescent="0.25">
      <c r="B53" s="3"/>
      <c r="C53" s="3"/>
      <c r="D53" s="3"/>
      <c r="E53" s="3"/>
      <c r="G53" s="31"/>
      <c r="H53" s="3"/>
      <c r="I53" s="3"/>
      <c r="J53" s="3"/>
      <c r="K53" s="3"/>
      <c r="M53" s="31"/>
      <c r="N53" s="3"/>
      <c r="O53" s="3"/>
      <c r="P53" s="3"/>
      <c r="Q53" s="3"/>
      <c r="S53" s="31"/>
      <c r="T53" s="3"/>
      <c r="U53" s="3"/>
      <c r="V53" s="3"/>
      <c r="W53" s="3"/>
    </row>
    <row r="54" spans="2:23" x14ac:dyDescent="0.25">
      <c r="B54" s="53" t="s">
        <v>34</v>
      </c>
      <c r="C54" s="53"/>
      <c r="D54" s="53"/>
      <c r="E54" s="8">
        <f>E48*E46+(E44+'Personal Statistics'!$R$26)*'Personal Statistics'!$R$24</f>
        <v>69.984999999999999</v>
      </c>
      <c r="G54" s="31"/>
      <c r="H54" s="53" t="s">
        <v>34</v>
      </c>
      <c r="I54" s="53"/>
      <c r="J54" s="53"/>
      <c r="K54" s="8">
        <f>K48*K46+(K44+'Personal Statistics'!$R$26)*'Personal Statistics'!$R$24</f>
        <v>108.78377358490565</v>
      </c>
      <c r="M54" s="31"/>
      <c r="N54" s="53" t="s">
        <v>34</v>
      </c>
      <c r="O54" s="53"/>
      <c r="P54" s="53"/>
      <c r="Q54" s="8">
        <f>Q48*Q46+(Q44+'Personal Statistics'!$R$26)*'Personal Statistics'!$R$24</f>
        <v>99.785660377358468</v>
      </c>
      <c r="S54" s="31"/>
      <c r="T54" s="53" t="s">
        <v>34</v>
      </c>
      <c r="U54" s="53"/>
      <c r="V54" s="53"/>
      <c r="W54" s="8">
        <f>W48*W46+(W44+'Personal Statistics'!$R$26)*'Personal Statistics'!$R$24</f>
        <v>103.76876344086021</v>
      </c>
    </row>
    <row r="55" spans="2:23" x14ac:dyDescent="0.25">
      <c r="B55" s="36"/>
      <c r="C55" s="36"/>
      <c r="D55" s="36"/>
      <c r="E55" s="8"/>
      <c r="G55" s="31"/>
      <c r="H55" s="36"/>
      <c r="I55" s="36"/>
      <c r="J55" s="36"/>
      <c r="K55" s="8"/>
      <c r="M55" s="31"/>
      <c r="N55" s="36"/>
      <c r="O55" s="36"/>
      <c r="P55" s="36"/>
      <c r="Q55" s="8"/>
      <c r="S55" s="31"/>
      <c r="T55" s="36"/>
      <c r="U55" s="36"/>
      <c r="V55" s="36"/>
      <c r="W55" s="8"/>
    </row>
    <row r="56" spans="2:23" x14ac:dyDescent="0.25">
      <c r="B56" s="53" t="s">
        <v>15</v>
      </c>
      <c r="C56" s="53"/>
      <c r="D56" s="53"/>
      <c r="E56" s="45">
        <f>AVERAGEIFS(Table3[Total Delivery Time (Minutes)], Table3[Weekday], "Thursday",Table3[Total Delivery Time (Minutes)], "&lt;&gt;0")</f>
        <v>52.166666666666664</v>
      </c>
      <c r="G56" s="31"/>
      <c r="H56" s="53" t="s">
        <v>15</v>
      </c>
      <c r="I56" s="53"/>
      <c r="J56" s="53"/>
      <c r="K56" s="45">
        <f>AVERAGEIFS(Table3[Total Delivery Time (Minutes)], Table3[Weekday], "Friday",Table3[Total Delivery Time (Minutes)], "&lt;&gt;0")</f>
        <v>43.237142857142857</v>
      </c>
      <c r="M56" s="31"/>
      <c r="N56" s="53" t="s">
        <v>15</v>
      </c>
      <c r="O56" s="53"/>
      <c r="P56" s="53"/>
      <c r="Q56" s="45">
        <f>AVERAGEIFS(Table3[Total Delivery Time (Minutes)], Table3[Weekday], "Saturday",Table3[Total Delivery Time (Minutes)], "&lt;&gt;0")</f>
        <v>40.746913580246911</v>
      </c>
      <c r="S56" s="31"/>
      <c r="T56" s="54" t="s">
        <v>15</v>
      </c>
      <c r="U56" s="53"/>
      <c r="V56" s="53"/>
      <c r="W56" s="45">
        <f xml:space="preserve"> AVERAGEIF(Table3[Total Delivery Time (Minutes)], "&lt;&gt;0",Table3[Total Delivery Time (Minutes)])</f>
        <v>41.566967953985213</v>
      </c>
    </row>
  </sheetData>
  <mergeCells count="105">
    <mergeCell ref="B29:D29"/>
    <mergeCell ref="H29:J29"/>
    <mergeCell ref="N29:P29"/>
    <mergeCell ref="T29:V29"/>
    <mergeCell ref="B56:D56"/>
    <mergeCell ref="H56:J56"/>
    <mergeCell ref="N56:P56"/>
    <mergeCell ref="T56:V56"/>
    <mergeCell ref="B50:D50"/>
    <mergeCell ref="H50:J50"/>
    <mergeCell ref="N50:P50"/>
    <mergeCell ref="T50:V50"/>
    <mergeCell ref="B32:E32"/>
    <mergeCell ref="H32:K32"/>
    <mergeCell ref="N32:Q32"/>
    <mergeCell ref="B34:D34"/>
    <mergeCell ref="H34:J34"/>
    <mergeCell ref="N34:P34"/>
    <mergeCell ref="T44:V44"/>
    <mergeCell ref="H38:J38"/>
    <mergeCell ref="H40:J40"/>
    <mergeCell ref="H42:J42"/>
    <mergeCell ref="H44:J44"/>
    <mergeCell ref="B38:D38"/>
    <mergeCell ref="T15:V15"/>
    <mergeCell ref="T17:V17"/>
    <mergeCell ref="T19:V19"/>
    <mergeCell ref="B5:E5"/>
    <mergeCell ref="N5:Q5"/>
    <mergeCell ref="H5:K5"/>
    <mergeCell ref="T5:W5"/>
    <mergeCell ref="T7:V7"/>
    <mergeCell ref="T9:V9"/>
    <mergeCell ref="T11:V11"/>
    <mergeCell ref="T13:V13"/>
    <mergeCell ref="B7:D7"/>
    <mergeCell ref="H7:J7"/>
    <mergeCell ref="N7:P7"/>
    <mergeCell ref="H9:J9"/>
    <mergeCell ref="N9:P9"/>
    <mergeCell ref="B11:D11"/>
    <mergeCell ref="H11:J11"/>
    <mergeCell ref="H13:J13"/>
    <mergeCell ref="H15:J15"/>
    <mergeCell ref="H17:J17"/>
    <mergeCell ref="H19:J19"/>
    <mergeCell ref="B13:D13"/>
    <mergeCell ref="B15:D15"/>
    <mergeCell ref="B27:D27"/>
    <mergeCell ref="B9:D9"/>
    <mergeCell ref="N21:P21"/>
    <mergeCell ref="N25:P25"/>
    <mergeCell ref="N27:P27"/>
    <mergeCell ref="N11:P11"/>
    <mergeCell ref="N13:P13"/>
    <mergeCell ref="N15:P15"/>
    <mergeCell ref="N17:P17"/>
    <mergeCell ref="N19:P19"/>
    <mergeCell ref="B19:D19"/>
    <mergeCell ref="B21:D21"/>
    <mergeCell ref="B23:D23"/>
    <mergeCell ref="H23:J23"/>
    <mergeCell ref="N23:P23"/>
    <mergeCell ref="H21:J21"/>
    <mergeCell ref="H25:J25"/>
    <mergeCell ref="H27:J27"/>
    <mergeCell ref="B17:D17"/>
    <mergeCell ref="B25:D25"/>
    <mergeCell ref="B36:D36"/>
    <mergeCell ref="H36:J36"/>
    <mergeCell ref="N36:P36"/>
    <mergeCell ref="N46:P46"/>
    <mergeCell ref="N48:P48"/>
    <mergeCell ref="T36:V36"/>
    <mergeCell ref="B40:D40"/>
    <mergeCell ref="B42:D42"/>
    <mergeCell ref="B44:D44"/>
    <mergeCell ref="N38:P38"/>
    <mergeCell ref="N40:P40"/>
    <mergeCell ref="N42:P42"/>
    <mergeCell ref="N44:P44"/>
    <mergeCell ref="B1:W3"/>
    <mergeCell ref="T32:W32"/>
    <mergeCell ref="T21:V21"/>
    <mergeCell ref="T25:V25"/>
    <mergeCell ref="T27:V27"/>
    <mergeCell ref="T34:V34"/>
    <mergeCell ref="T23:V23"/>
    <mergeCell ref="T54:V54"/>
    <mergeCell ref="N52:P52"/>
    <mergeCell ref="N54:P54"/>
    <mergeCell ref="B54:D54"/>
    <mergeCell ref="H46:J46"/>
    <mergeCell ref="H48:J48"/>
    <mergeCell ref="H52:J52"/>
    <mergeCell ref="H54:J54"/>
    <mergeCell ref="B46:D46"/>
    <mergeCell ref="T38:V38"/>
    <mergeCell ref="T40:V40"/>
    <mergeCell ref="T42:V42"/>
    <mergeCell ref="B48:D48"/>
    <mergeCell ref="B52:D52"/>
    <mergeCell ref="T46:V46"/>
    <mergeCell ref="T48:V48"/>
    <mergeCell ref="T52:V52"/>
  </mergeCells>
  <printOptions horizontalCentered="1"/>
  <pageMargins left="0.7" right="0.7" top="0.75" bottom="0.75" header="0.3" footer="0.3"/>
  <pageSetup scale="58" orientation="landscape" horizontalDpi="1200" verticalDpi="1200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i p s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4 f c f 7 2 4 1 - 3 b 4 4 - 4 a 5 0 - 8 8 2 4 - c 2 7 e 1 5 f 9 8 b a c " > < T r a n s i t i o n > M o v e T o < / T r a n s i t i o n > < E f f e c t > S t a t i o n < / E f f e c t > < T h e m e > B i n g R o a d < / T h e m e > < T h e m e W i t h L a b e l > t r u e 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 3 3 . 1 0 2 1 0 9 1 3 1 3 6 7 8 8 2 < / L a t i t u d e > < L o n g i t u d e > - 9 6 . 8 0 2 8 3 1 4 6 3 9 4 9 7 4 4 < / L o n g i t u d e > < R o t a t i o n > 0 < / R o t a t i o n > < P i v o t A n g l e > 0 < / P i v o t A n g l e > < D i s t a n c e > 0 . 0 0 4 6 1 1 6 8 6 0 1 8 4 2 7 3 9 < / D i s t a n c e > < / C a m e r a > < I m a g e > i V B O R w 0 K G g o A A A A N S U h E U g A A A N Q A A A B 1 C A Y A A A A 2 n s 9 T A A A A A X N S R 0 I A r s 4 c 6 Q A A A A R n Q U 1 B A A C x j w v 8 Y Q U A A A A J c E h Z c w A A A Z o A A A G a A X q D I J I A A N Z S S U R B V H h e z P 0 H n C T n d R 2 K n + q c 4 + Q 8 m x O w i w w s E h F J i q Q s m e K T K V r B k v 2 3 9 f z 8 l 4 M C R Y k S F K x o W b Z l S b Z s 0 c p 6 k p g E k C B y X G R s w O Y 8 M z s 5 9 X T O 4 Z 3 z V f f O 7 G I B g s + i f u 8 C t d 3 T X V 3 1 h X v u P f d + o a y 1 1 a X W Z M q F 8 W Q d V 4 t l O d B q N d t / r Y v L 4 0 G 9 W o X D 4 T D n o H I B D d d o + 9 s r x e X 2 o N l o w O K 5 j X o N z 5 z 1 m c / d z h b u 3 V w x 7 z v i d D r R b L a u e c 8 P K m 6 P z 9 x H 1 2 i 1 W u 1 P r x L e o 1 m r o M X z U G + g y V e r U U L L 4 Y P L y 9 / z d w 6 3 G 5 b L b V 6 v d Z U W 6 9 1 o 1 s 0 9 L P 1 n A Q 5 + x p f L U i q X 4 f f Z 9 T X C M j 3 x 5 G P 4 y E f + Q f u D d X E 4 n P j q o 4 / h u 7 7 z E 2 y D R v v T q 0 X l a q J c z 6 H a S q N m Z V H R K z I s T x 5 W s w y W G F 4 E 4 L P i 8 C A O r 7 M b 9 Z o P T l c E j n o K T f c I G o 0 6 H G x r 0 3 e q K 9 / X q n Z f n D 7 1 F v b s v Q s t 9 p n k Q u o M t v X s 4 T W q v A b b R B X k b + q 1 G i 5 m D m A s s h 8 u l x O L + Q X M r D n Z d i 4 k g s s 8 u p H w J f H a q 8 / i 8 J E T 6 O / r x v d + z 8 N s 8 x J K x T I O H r + E m 2 6 + 2 + h H d m U R H p 8 f / l A U a 0 s z b K Y m H L x X / 3 A X 2 9 C N c r k C J 4 u 6 U R q l S 3 D 6 R 5 C t z i H i G T C f Z d a m k c s V M N w t / S z C 8 g 9 h e X Y R w U h c y g x f M I S V 8 y 2 M 3 B j F / M x J 1 N n v S 8 s 5 3 H 7 H H b w + 9 c V y m e t c S w 4 f v o h t W 8 f Y N 0 1 e y q K e e a h n D e p s E d W q p 3 0 W b / P F 1 7 O t e 6 j Y H i q 4 a S 0 2 1 n z O i f 7 w e q e 6 P V 7 T 4 A K Q L q j O V 6 e 7 q G x q 2 E b u N J z h H e 2 z r w R i g y 9 X N 4 Z A F f C 0 s H 9 s H V A C n B r y a p n P O N E X I S D b m t o p Q 0 c 6 Z V M l O w D q f H a 1 m H J T m Z r 8 r s W j W S m b 9 9 9 4 9 C v 4 6 H d 8 N x t H 5 e W 9 3 F 6 4 2 f h N f u A L R 1 E T 8 N o F a L B e D b 4 v U c F q P N f c k l + 5 W G c 3 y + Z 1 u M z r 1 f L M 3 A n c H Q 3 A G x x v f 3 K l G O U 2 I o N y b U N A M 4 A 6 S j z y q C K N C l K o W j x a c 7 Q R S 3 C 2 i v A T T r 5 W C P 5 m A h 5 H N 5 z o Z v G 6 q C x x O B t p N D z j B I b X 1 F N t I X F R e a V c k m x 6 D r H E s N 1 / r O f E 2 j k E 3 E E M R k b g p B K 1 + L t G n Y a E 5 8 p w + X w B K n w R t U Y V s / l p j E U 3 q w a Y y l y E y + m i v a p j s y e E V q i X 9 z O 3 M E a v m T + E K h X e 2 Y j Y x p a K 4 m J 7 r x Z a B K O F e n E W 8 Z 5 B r J 7 7 O r K h j y E Z b B D 4 M g A O v P n 2 Q V i t G v K F C j b f 6 I a v 1 I P Z + T n s v X 7 / F X o g s R w W q s U i A u x H G c C F k x k M 7 u l C N f M O j U 0 I 3 t I L q B R p f E Z v Q 3 X q D f 0 C v / z n J / G 9 n / o U z p + f 4 D 2 r 2 H / T J q z k Q x g d G c Z 0 + j A q z a x M q D n 3 2 I u z + M 5 / 8 H 9 g M d d C d 7 A J 5 / / x T 3 / 6 k a 3 d V 3 q n s P f K D p W H k X Q K q l e 3 8 T y 2 F / B F h h A M 0 W r V n e w s V 1 v p 7 d + w P g Z U e u 3 I 1 J o L 1 b p l Q B V q 3 8 t J Z b + 6 M W b S T g z G 1 s F k Q N f + 3 s n O U q d 3 y r Z R O p 9 d o s W M + t e v J 8 A 2 C Y Q W v W u T 3 q N R K q J Z L G D L Y B y t C p V E Q K M C S G n U E a y E / T s e l t N i Q z Z Q o B J l 6 d 3 S P L K 8 V r Z e Q b F R o 1 J T 2 e V d d S 4 P J 8 u 6 t L S C U D C A 5 y p Z P B A f p m e n p X w P E W g d G x v p m s L y O A l o U I F 5 C F h 1 r B D k c 2 z g K f i f P g n H a A 0 B l l t + 0 d V 0 w E W A O S w C i O 3 t a F X 4 2 7 A a 0 v S T C i s P 4 X S w P z 0 B f t x C o 7 o G r z 9 h G y 2 2 d b q y h v G u 7 Z h Y W U X E Z 1 t i O i S K b Q D V z + o T 9 Z / O j Q e 6 c f i Z r x L U L q y e P I 1 4 t I 9 e P 0 Y W 0 M R c 3 o d D M 1 6 M R M t w + o Z w + t g R h J I F u F p + e D x B l s u i k r P v e D 2 H i w a t c A G I 3 G L 0 R O I l e G t s 9 y 1 b t m F 0 l I a B A B x I b E U g G E V f 7 4 g 5 R y K P K a Z j h C 8 e s o 6 6 j A C v e + n I B H q 3 D a D p i N K D d Q H R 2 1 D x 0 / M 4 Y 2 i E t 6 E U d O P O f T v Q 1 b 8 V 2 / q d G I 5 l E W u e Q J P l c F I H E g R m V 2 A n w q 5 + 9 n M L N 9 / w I W O M n F b L t I s B 1 K Z r 0 L 1 v J p 2 G l I h C u K w C K j X b c 3 X A 1 J G r 9 W Q 8 U c f F V R e W 8 k 5 0 7 n 0 1 R b u w 4 s J Y Y v 0 6 D g L I I c C 1 l V y g 7 X j B q 2 W O X i 3 s a 1 0 B J o l + a 7 G s D X q m V q W E R j G P A 8 8 8 j v 5 Y D x q F P D 0 W v R o b x 2 r x v u w Q N Z j 5 j Y s 0 y 1 3 G S q 1 k j h S B t 0 S r v F K 1 3 w t Y R X Z Y n b 8 z B J D l d F J p g 3 4 f X q r l c b 8 3 0 i 7 B e 4 u M x l L e Z Z S n Y 0 D e L Q R T q 0 p Q C B g l / p V n G 6 R Y s S U 4 m q s I / c E 5 + B 4 Y g r 9 R h q / J c t R p 2 G p s p 4 a b 5 3 g I q C q 9 b x f B 4 6 d i 2 r T Y p u N O V F V 3 N p d l 1 Q j 8 C D + v 8 7 0 D 6 X K K Y K / Q s H X j / O p p p I r L v G 8 J c + l 5 R L 0 0 R F J + d r C 6 T m B a m D m P 0 Z 0 3 o h p 2 o G 9 4 C w 6 v b s a Y f 5 L e P I D T q d B l m i / j 6 H R U 4 P K R 6 T h 6 + Q F r x 3 t K B B R d t 1 6 Y x U s z I 0 Z X u j C H t 5 / 8 I o Y 2 7 x K W U c i k c P K l x 3 Q l x H r 6 W S c P D n z p D 9 E 7 s p n G j / V t i / q i w 2 i c L g 8 G d g z x H Y 0 q P W R h 9 j l Y t S U C a 9 z c 2 4 Q w L V J j T 8 z c v 0 G a D D e p q I 8 G y 7 u P X p 5 N 1 H A Z f f f Q y 7 q t I N W k i a B X / W A b G 0 P 5 H t x W N n 9 0 q F x H T M X 4 e i 0 v c L X 4 P R m U q t H 2 X 7 Y 4 W b E G r b d p L X O l d e n E U u + i f u x E d X T n e 4 l d P o u W h x S C C v / N Z D 5 L y k q a K D H K L U p D p a e Z p l c q o b p 0 E H 4 v + f n i e V T W i v y M c Z K + 5 z 0 c 5 P L O Q B C u U A g O P 1 8 j X o S H A z j b T O N S s Y V U p Y G 1 U h O 5 K t W 5 W q e n b c J L 7 h 0 l T e z y B t D n D 6 G b r 9 2 8 T i k l W j a F T X 2 3 m b K 8 n 2 z 0 z n p Z L V L h 2 G z x A A 2 N a T s R P h o r U p B q Q / F T D k 1 r m Z R q k q W e o q G Y h J f 9 F G g 4 C C h 6 H 1 b H a v U S g A M E 0 S h a r i E q G q / l 3 U q F C Z G i r V N L O 3 Y l l a f R O n v 6 b W z d t o 9 / y 2 v 5 S J 3 L p m w T 6 f M o V I J U n g I p e A w B x m Y X S Q c l Y 7 E t R h m l J 5 M Z e h V K s R J C 0 F f A a G Q T v T T b q r B O g z f W 9 b / 9 / u / i X / z o v z T v 5 S 3 V T 3 p 9 7 Z U n c M u t 9 5 v P J S p j 4 y o 9 d N Z J d d 2 D l 6 / V k T q N i c / r t v W W 9 7 L o P R T v X J q e R j 2 3 h M 3 b R t g e p M O s r 0 Q A k U h P 9 B v p 3 2 L x F H o D u 4 w n 9 0 / 9 F 1 w K f A a J e O T y b y T 6 X d C b Q 3 r h P N z x G 8 j a 3 L a H 6 g k 1 4 H W r k l d a f B X 0 6 s J K O n R r o 7 j Z 0 f W G t / 2 X D U 4 p Q a n u 4 X f v B q S s j s T L l y H S u o 6 o 4 V 6 f J C V s r J t p e T F 1 d q f i d o e Y t j K S K T n g c 9 v l z F U c 5 N v v 9 l z V 8 i q 9 K M v N h n U g g n K u j H K G n o p Y r a d m 4 a Z 1 a 5 Q z K H o 9 S K 8 u k z + f R W p 1 F k O b w 6 g F 5 3 G q t Y J z p T T O F l d w J p f C Y r m E b K V 2 m Q I u 8 e + 6 v B n / 8 1 C 5 v K x H O r O C 7 c P 7 + M m V U i H 9 c r 0 7 z L o s q p c M j c 8 t j 1 d F K r t C B c 2 S O t G j W K S q 9 C J 1 F t x B 4 u d q F u E l l Q v Q O w a a F X h l F y o s R Z U 3 q K g d G L + 0 w g w 9 q A z s 8 F q D c R D b w e F w m z Y V V j s W X N 5 4 c X E G X V 0 E I Q 1 b k z G H + l F 9 H f M l 6 I U X 2 V 8 + G k 8 X 4 z U / 4 v 4 k P 4 8 b j 9 e g x + u A a V N 8 K 2 l R E D F 6 M F 3 H 5 y V d z t O L V m f Q c n f r T u Y 8 V X T / z Y z X S L e K 1 T y m M x P I k D a 6 q k W M j V + P 5 Y K F I A 2 / A C Y a r l + p z B 2 D O x q Y o 7 F 4 N 4 2 2 2 b r N o N S W A j t v h k g k j M T a 0 3 A y R r T c C Q N Q f W e A x P P V d 7 r 2 Z P Z V n s / f O u p w s / 0 a v l H U W N + a Y 4 l 9 y 7 b k d Q 2 l 5 L m 1 h g 9 O f 7 + 5 r 9 r R A E q x X o K W U K K A v u O R 1 J j i n z W j x y 3 8 3 u / / D 7 z + x l u 4 8 c a 9 7 U K u i 9 t Z u Q w o F Z B 3 N W 7 d 5 5 G F s N 3 u e d K 4 Q z O e y 2 C S K C G y U V S h h Z w T Z S q d p O M 9 N w L 4 9 S k v z i y 5 M R p n h / O 0 D p g k X t f 6 + 4 6 8 + M I T 2 L R p N 8 + l J T a e i p a e l O / A c 8 9 g q L u b 1 K 8 C 5 6 k j c K R W 0 d p 8 H T l 5 B D 2 J L g x v C c K f S G E u O I u j t Q U 8 M 3 E c B S q l 4 h G 6 C i o 0 Y 0 Z e 0 w j r m 6 E 1 Z 3 g N v y W v R S u d S W O g q 9 / E U 2 q v j n H K U + F 9 b C K 1 i w 4 Z E U n n b / u g Q l i i d T l M X D q B Y m k G f c E Z n D z 6 F q b P H E L c V 8 O F 0 0 d w 4 e R x l L N r G E r 2 0 E P R A F Z Y P 4 I p / y s H 4 N 2 e p M e N m X j E c j G W o l d 2 u w h C Z w 1 f f f R x d H f 5 c f L k M Z w + f Q L / 7 b 9 9 A T f f u A k V / r 5 H 7 d r K 8 G D w 3 c z A 7 S i x f 4 t I 0 u r H v K S H L c V m A Q O g B O M Q 0 a X J z H l T B y U l O q L + 9 3 p o d A r U J 3 e E 7 T e I y X c e x f i m L T R C J 6 l R j N c c X h q i g E l g x A n a k Z 5 u l j e O 0 y t T j L U i 1 E e y E k N P B S b 2 X 1 s 3 Z W Q t T 8 K 8 V 3 t J T L t 6 b L o 4 z f g 7 S t q v 9 z a w + B 3 Z g 1 W b R z M 4 T g P D e j Q v 0 b g t s J 4 x 8 / t O / 5 T q a Z a N f C B l I R r r Y 7 z l h Z 8 G w k c K 2 D E + S s Z 4 H K T D z X U n I r m C 8 n X o l g C h D I 5 E G S D x R E m n M h J 5 q Y 7 H k A Q D F R S K H U C 5 2 q 7 z 3 c o t e T e d u 1 I U A 5 1 c t H m w v N e O n n W a 9 1 6 / d Z N y K W C V G O + o N t b t 2 Z C i T g 1 a F N G 6 e r F g 4 q V G P o N 6 Z h b N b B 2 1 F A N 7 / t 1 g H G G x 0 y y W v 1 y f Q X g 0 D 9 9 4 G a / 4 V 3 A i w S B 6 3 o N 8 P o Q Q O X e r 4 q d 3 C N C 9 u a h 0 B I B u S E U T / b s u 1 o X t k S S m L h 7 H 9 9 3 1 c X 7 P z m m 3 1 Z F Z D / Y N y o 2 s S 7 F U R o D x 1 r o o g G Y 5 w T L x 8 L c m g Z o b t E 2 o 5 U n B C G b F C c r 5 Q d 6 f C u / z Z F E t r V E b d G S R / 8 3 X E f x X D 6 D p Z c D t H W V k 3 g s f F b T c o E V 3 B + E J U I n a x s D 0 O 8 u o j F z Q l 2 M s H G d b M s 7 Y Y M Q 2 y m z + E p V 9 H K n S K n o i A 4 y / y r Z R Y P m U q O q E D d L z P / 7 j L + C H f + R H c e B C B h F f B t f 1 K 4 a x l d x 4 k c I 5 T D H W u 3 5 4 G w q r 0 / j D P / 8 6 f u i H / t l l b + d z + t E X s t P i E g F j o 1 4 p 3 d 1 o O t i u b r b r u p 4 4 X a S I Z C O Z q p d G Q C l / O Q A a t u I l e p U C P J E h U t g l G g p 6 v O a A 0 W c V e D 7 d w F D C g y q N 4 x f + 8 A / w z 3 / 0 X x l j O H f + J B I D o w b U K z N n 6 J 2 z c C R u Z t 2 X 6 X T k d W 0 x H m p z V w c o r X c B R Y h U B a 4 G x 9 W N / Y 3 H v 4 F N m 7 e b Y E 0 8 W B W 3 6 Y J t H S Q m M 8 j r T W z w U N n q F M q t 4 0 h X p h k A 8 + D r m c U t 7 W + B W 0 d s 5 V v O O / D a 5 L o 1 u G u c A W 3 b O U j U O Q 4 T j N r l l I L o 3 t 9 4 / M v Y v H W H + d t 4 V d W l T m U h 4 B f n J h A K J W l J C Q e B U K 9 s M K e r i a 7 N L S S 2 l F H p K 2 I 6 5 s F C 3 Y u y x W D V G T G B K Z v O n P t D v / e 7 O H T r T f y t P L I u T 2 r h 9 i G u + I M g G Q t E 4 F F n t c u l I Q D J X N Z x O Z s a D P r Y 5 u 3 2 Z L u e X a q R M a Q I m B V 4 G v N w l F f g y E 8 D p K a N d I q G o I B 6 l l R w p Q l 3 n W 1 c p f J U f W j m G E 9 5 B t k Y A b h v 3 c W y d t O R J t n w p F 6 M m 8 w Y G 4 J w e g K 8 n + 5 N 5 s B 2 U H 9 1 e v e 5 Z 5 / H y K i 8 j D 0 + Z T y r 2 o 5 1 k H G d y / A r K 4 u w J 8 I Y M i c f j Z n s F G l 2 t 7 m G 0 v E S t W m x s M A 4 6 E O 4 m D q N P b 0 9 6 A 6 G S O U r e O k i r 2 m d M 1 l B e d b l Y h G L 2 V W s k Q p 9 6 P Y H W Y / D S E R 3 G 8 o Y Z / 8 I r N I g l s g w E h l P l 9 t O U t F K s i s 8 6 A 1 J Z y 1 + R w P H z + U Q 6 i v P I 5 o Y Y B 0 a r C + B K J p G g / P M 7 E 5 0 t Z 5 D I r m H 5 4 f h 9 T m N 1 y 5 M P 4 V 4 v I / G h N 7 P 4 c K e n b 0 0 Q N O o F C p o k C I r m y i d C t B Y W n 4 b 5 I 8 9 + n X s 2 L n b v J c Y 3 r Y R L A J T B w B 2 H P T B p F A o m c a v t r 1 E B 0 g 2 q F h n N o q s n p r l o Z 0 1 3 D R s A y U W n D K v 7 y V n l l w o 1 S y 8 M 7 c + e C b P t J H m d a T Z q L E h b C / b E Q 0 K d u o j T + u g 9 3 H 5 A y b 5 k B w Y R p F u 3 M k g 2 x G O w J c g 3 a A r D / Y x s E + W g E g e K V L I Q i 2 v v u L / D Y K N C u M u w m I w 2 n S t 4 X / + m 8 + g 4 c 2 i 5 k m j 6 s 2 g 6 s u i S K p W 5 7 0 W V z K m 7 h s N 1 M S q 3 a Y D k f U y V q v r 3 5 + Y B x Y Z 3 z E y h K u x C F d p C v X V s 7 B W L q C 6 O o / q 8 i L K M 5 e w d G I C j r l l F K d L K C 6 Q I q + F c O h o k L 8 b Z Z w y T q + k Y w g t D x X d F W T s R W N E x W M D G G / N R j H 3 6 3 g T D W 6 L u t 3 / o T t N + x l q o 9 N M 3 y n m s o 2 j m n Y k v g n T A p G / G z O 5 K Q y F R 1 m H i r m W r i q F f + b p r 8 M f 7 M f E 2 l l S V T v G k D g t N + 5 m 3 5 / + 4 p d x 6 c l n c f L g G W x J 7 k D 6 7 e M Y Z + y 1 M H k e z y / c z n i W 8 R H L O L s 2 h V q 1 i k p V 1 7 b L p a N S L p t M Z b N W p I H r t G X L G K Z M e t Y Y g H r 8 D s Z l i z i 3 e g k T a X o 8 x t G O c A J 3 b y p g u f U w n j k R o N 6 S H u e a 5 t X V 8 x B 9 P l k H w a P U u 9 s 3 i G i x S q r Y S 6 D 1 X t Y r J d s 6 c s u t e 9 v v b D E e S j H N 1 a l z N a B R T j U s x V j w D c C 7 L O 2 O c T p o V R O 9 5 n 1 H V A B 1 g g k k 1 Y n G h u n z l o m n C u T 6 i d C E + W y j 6 L N U w R 4 A z Z Y d 5 M P r H k 1 g k u X U N U Q t R V f s + M Q u p 8 s l L 2 g r i T 4 v F N I Y H B q j N a P t Y F l N p x t q 2 0 K p n E E 4 E j X 1 7 H g o s i H 4 k h V 4 u j L I B E m 5 f v Y g p u 8 Z R p o B O k N / u w a M k V q s L 9 y 8 l r N E i k g j 4 i I A C b Q W D 5 / b w h B j i w q B e 1 2 k y 8 Q H G r S U I s Q D d h v I 2 q s M k m z J A s M T K n q T l r a A 2 X Q B w 9 E F u C p U j M x F O P N r q J U J h A o j t J K D t I / l z 1 s o L R T 5 G 1 J F Z 4 i q F s K F i / M Y G t 9 F e h c i i C K 8 i d K + I b 4 G G T + F 4 V Y 8 z P M d j K f k S d V m o v e m j 9 k 2 K p P X S w p M e q n 2 U M / K G K g d O + F A J M A 2 r O c R D 9 K S 0 9 M n f V 0 m 2 W E z A H k 0 F 0 4 c f x 2 3 7 3 8 A d V K u Z K C L + u n A V P o i k q E e 0 k n G l z 4 v N t + w H 9 f d c S u C y W H b 4 P S G s V J c w v D A N s Z o k + h P K J X d Q D S Q N E k J h 5 D N 1 l e T 2 X 1 o z 1 a o V f M s q 5 c g V m K h i d P L K 4 h 5 U p g p p k l J G Y Z U X c i X o 9 j Z 3 Q 9 P + g i a o a 2 m X j F / E 8 N x W 0 8 W s s 7 L 4 6 E d U e 7 A W n 4 L 9 Q T Z B 0 X 3 y 6 d z a L D d l p Z S j K 0 i b C 8 X G Y 5 8 0 j p d N x 5 K Y j h k W 9 S w u m s n j p I o y 3 K 1 d J I P k q N H T 5 n X j j f Y K L J 8 H Y U 3 m S V K X 3 s m x v m F + 8 1 R q l 2 Z c r + W C E w G Q G 3 u b w a W 2 Y j G m r b F T t O D Q W S Y / 1 o Y G y M F M p Z L C Y w 6 O 9 9 D M D j g C U c R 6 a E y B M N w R W P m c D L G 8 P b y 6 A q j o W k w r g D O / f o N p G 4 u c m 2 6 e l c V A X c Z 8 U Y a E X 8 B Q e 8 a 6 V o O / / S 3 / 4 J 0 Y I 2 N u 8 r O v Q B X e B 5 1 z w r Z S N n U 2 0 x J E q A p S v r I g n f S / z 6 / G 4 m I b f E 0 O G j R R u 4 f I 5 U i z 7 d K a T S y W c x O z p H S O a j I F i o M v G u 0 p p W c v A q j L V L A l m I Y 1 m v P v h t Y 0 2 5 6 4 A F i q A c O D V x 6 6 H 2 9 b F s n L a 9 L Y C I 1 N F 1 m D y e Y Q e x 2 n 6 l M D q f X K K w O t Z k B v v m u a v 7 W L I l a 5 r x 5 d d G S U 8 V Z R 5 7 B a 5 j Y O X O Q F O h m o z t K d s n 4 s f V M s u L C 6 h n M a 7 C W v / G R I W S z 8 j o U c / + 2 3 v B S X h k o t p d C h P O r p 3 B y t s Z 7 i x 2 s 6 6 j u K c 9 F D m T + r r M 8 q X y R h s i J p b p 9 v 2 0 E 6 1 7 G P d H A m o n J r K U 3 z X W u l g 4 N 7 4 j A N H X i A O b y U b z 5 j b 9 C l e D 0 e P 0 I R q g P b z w J v 6 N s d F r t d e D A 2 + Y 3 q w u L y K Z X b Q + l D 8 Y T i n s Y V M u K k b Z l a H C V 0 t Y A a y c D e L V I U T p A u e 3 W n X T 7 d u X U U f r O e J K O s r c 7 T S 8 C l Z / U a W O 2 L 1 c a M F 4 p 7 F 8 0 3 q 7 j o T a K 7 U X t Y L a 6 d p S u n g A j O N y 0 y P p M F l L g s n m / b c 0 8 5 b d Y k T H z e 9 s q t x C J M u i s t f A H f / B H u P P e + 4 1 n k E V 2 B x 0 M 3 K k k g Q b y 3 i Z W + R l 9 A 9 a q B R T K J f 6 G E Y i P 9 6 N 1 C 7 i r D L J r C D i K m H h g C D F f G V G 3 x m h o l b 1 l b A 0 O I + c I Y J s G U l k e l U + K K 6 W 0 P Y P t S Q u F s r G u d u u w w E 3 W q Z W D V S M 4 c / N o Z v P w u R I o / M H L a L 0 z h d Z 8 D u U Q r X q 5 / Q s q k j f Z D X c s g Y t z c 6 j G C W z f C L 2 m 6 J 2 X r 3 4 e A W J J a X M L 1 b r a 3 P 6 t g H 2 1 g i k L W K 1 t p P o 8 l + X u 9 K M Y Q L 2 y S t D 2 m L Y 0 s x B I 5 Q U 8 j V n B 2 2 + u q 7 r q e 9 M v h q E w L g 3 3 I a L B Y L 4 P s I 0 r F b E X 6 g z P e 2 s q j h s H E / T 4 D k R p B B p s h y b j v E S A A T + / 9 5 P i y 4 D q u q m Z C R x + / l G U c x l c P H 4 Y g 1 v 3 4 I 0 n v 4 w d 1 9 + A 4 4 f e I H W P m D S / R P f v D n W Z B E p g b R X u g Z u M n r g 9 T p Z B 3 t I F D 6 / t q C 8 w L j 2 L e j V L g + v H g P 8 V + P s e R O + A H 9 G u H s z M k C 0 4 6 h j Z f h N C 0 Y Q B t 5 z Q U J J 1 d i W R X V t B I Z O x A f X g D l l v m w I Y 9 0 s R m J Q 8 2 N R 1 J R X c K B 0 w S b y k 6 N V q u 5 P Z A H q 3 0 X N I N n o v F x t 9 M w F y Y c U G Y U c y x S G T o i 1 U e t q f 2 P K A v B N f V Q k F v A 4 v L b B H d M 2 O r X R P c V t R D v s + U l 5 6 g f I E A 8 h N 5 h x 9 b p V O k n Z 4 G V h 2 4 6 6 7 9 x n l c V I p X G x Y X 9 h B Q 0 4 w 0 i M V e J 2 a i z E h l f z S 2 i y S y S S C f g + 8 / C T s a S L Y W k K E Y O r y s d P d J S Q 9 V c Q J s i 4 q Z L e z g X F H H / z O A f S 4 4 v D Q 6 v P m p u w 6 T B u 3 2 0 5 B t M R Q K r o c M 0 m z m Y O j y u g / l 0 I + R V d E q p d l D O S c z 6 B 0 3 X 5 4 n 3 0 W n t m L q A 5 t N n X y J O l p Y 3 H 0 b t q B r u Q 2 t k u Q 9 f E x 8 N c g j u 6 t T C 0 p k l d z 5 u i h 2 V a a h y k v o 9 j 2 y n 6 k N 2 8 y 6 C d w R F U N + P l q G 8 8 W v I 0 s + z k L p 6 / b 3 L v j a e V 5 H Z X z s D x U 3 o V p h O N d m D r + N m b P H k M 4 l j T z A C + m D y D u H T a G 1 u O R t 1 W c L e / N / n K c N b M y 8 p U 8 6 R h B V 7 z I Y i f N / T X P V M k I D + 8 x l 2 7 i 0 q G n q V z 0 c m Q R u 2 6 7 D 6 9 8 5 Y / o 6 Q P o G 9 + J 1 N o S o m y P 5 a I 9 Z q Z h j b n c D E Z j 4 1 h c 9 i I + 0 G v f 3 1 U 2 c V O l w v Y m Z S v X 6 E h c A 4 y b l A R h O 3 k 2 E V g 0 D M 6 Y K W f A H 2 K b + E 1 5 B F L R U f V j n f d x + n p p Z G m k i x o 2 o T x 3 R h a p h Y n U u s e Q b J y B r n G f 9 x c q o x q e 1 t g G p x p h H U A S e R N 1 l K y S r F m x 8 m 7 3 K 1 n M r m d N O m K D i b y e 1 5 S a 6 1 7 2 p 7 Y V M p 1 C q d c r l z t Z Y s d u t h h L 6 d 9 F h Y s b a 5 f J r l H p C D J Z m 0 A Q N c Y i 5 W a A Z Q v C 3 4 g g W I + x 0 W n h I j H 4 r B I j q B L J y x J i z i o S H h / 6 q C Q j j g r G 2 I r x f B b e x U X E 0 h m M E R j x l o P n l x H 0 d N q 0 S U t e o f e 3 Y 0 C J K b M 6 h w F 9 v c x 4 S I F 2 o Q J H Q 1 R M 4 z M h O O v s X M a R z p 5 h V O 6 8 D 5 U s 6 6 a q t q t l s U 4 W q Z H b T b r G 8 t B l 0 N g Q R I y b 5 J 3 g I L 8 n N V M y w q L l 7 Q B E v + 8 k c O R R 9 J m h 8 L D L p r 6 T w j j 5 u w 6 9 c a b P m y R A t j V k 2 h w o s K 2 W a Q B J B R n L 1 N y b T N 2 O v v w E S o U c V m Y n + M p 2 I b 1 W o Y s 0 k t I L K W O r a W e C d W 3 9 P R I Z o 4 H d b t L Y p f S b Z A t b L v e p V / W h K I P Y F 2 n h l o 9 + L / Z / 1 w 9 h 5 + 0 P s M x N 3 P d 9 / x c G 7 7 i d V W r i x h t v Q b F W M I P O I X p l j R f 1 h w b h L E x j + j A 9 N G m i 0 v y a u a G y S I w X 5 a 0 K p N O S d 9 5 + l M 1 I Y 0 E d N e B p 2 x s Z 6 4 5 0 6 K c n t s e 0 o d f t p 8 H y 2 O N Q D 2 x V b G K + N 5 X Q j Y z F 5 I k f V M I R B 3 J Z n s / f m 0 s Z i y v e u z 6 m t S 4 6 o 3 X F m N L 7 y c P 0 o C 3 N k 2 s 3 w N r a D O J x j W f Y I D M j 3 n x V x 0 g 6 s + C l K M r 8 i d J J / O 4 0 Y z V 7 E E / 1 X F m + i O 5 e d h z / 1 v U Z 8 b N 1 s 5 j J v M w O 3 o q l x n l k / T m c r b 1 N s B W o 4 D V U 6 D 3 C G m W v p d B D 6 7 X p p w 4 b q z T 3 + e 3 m O m H e M 2 w 1 E c W 9 O O O 4 B d f 7 t l P B N e f L I i W Y 5 T m 0 y H W C h 5 Z R 4 0 Z u U h s H l c p F b 1 s r p n h e F a G e I d T S Z 0 h B 1 t B c m k Z t O Y d S x o 1 i m k b q c g C s 9 w R o M I Y l e u m T y 1 n c + Z H 7 k a u S c v Z 3 Y + u m v v Z 5 A g e V g k D R J O Y a A 3 9 r Q 7 / a C R k B T o b O g 8 c e e x K l U h n j 4 4 N 4 m f H B j T f t w u T k N H 7 w h z 5 j y q 6 + 0 + t X v v R V P P D Q x + 2 L U N y t e Z w 8 N Y m l V B E P P v R h 9 j 2 N s Z S q 3 W c S A + B 2 X y g t X S v O m + U c A o q Z l M w 2 k t 4 E 6 W W L i 2 / C C u 6 y j c J G 6 S h q W 5 o 1 e k t S x I n U W W N j 4 v U s Y t 0 3 2 l 9 S F u j o B 5 t n + M 6 B w 1 8 f x N 7 v D 6 K R P g Q r v J d e S Q P s b E f q j s r V 0 a 8 0 Y 6 1 Y z 6 0 0 c k s s W w C H n v o q D W 8 T W / b e i m y K M S v P q 1 W K 2 L X / I X N + R 6 b P n L I B p T 8 + u k d B 3 p W z F j o i z q l M S 7 V C h W u L w L B x Y L X V T L N g 9 j S Q T s G u k A 2 N K y + l f G y l U s P z 5 9 8 f V K J 6 8 n r m N x R 5 t j / / 8 z / B Z z 7 z A + b v j m w E l H i 9 y l w u F X k f f t C + b z N L 5 Y / c Y N 5 L Z i Y O Y X T L L Q Q k v U K r Q u 9 T R T 5 3 H l 5 Z c V c R S 9 W j a C W c O F 4 7 C M a 5 a L Y H E X W 9 H Z 8 / g s V f 2 o d N P 3 n I q F n h V 3 n d S g o e U i F v t Y i I 6 + P 4 z 3 9 8 G J / 9 P x + h 2 m u g s E C w 0 M D w X A / t S 7 3 Q x M p C C n G N Q d F i a v B X 2 c M j s 4 x H t + S o H D W 0 y j n U 1 l I o z y y h O J N C v a T K 2 A p V Z 1 V 9 C d L J w R F 4 B 4 b h 6 e m D k x T I 4 W f M x L 6 S 8 l 4 t k a g L 2 Y z N O j q G S P 2 6 P o j v w f L S W U T j g w Q g b 0 A g m r w 5 + 0 7 0 m a S V c U c U F U N t X I a 2 m z H H Z o H 0 K H g 5 n p I R n U i 9 Y u r r o a c s U + n H I n f w M r Z X U F + 5 S Z e r d f Y 9 q 6 P k g 9 5 0 B o h d b p 1 H w N G j N 1 N v o 0 V G 4 I z u N 2 X 8 Z l J q p O D K T T G m X O 9 n J 8 H W r O V x 9 O k 9 2 P f x G a K O t N M V M r q k 8 l x 2 I q z 1 E 1 / 7 E 9 z 9 8 A 8 j Q F o v 4 T c 4 f P Q k b r 2 F A K u V 6 K 0 2 G C P z O 7 1 r Y X 5 y k i / s 3 0 5 S Y i x 2 b T B J d L N O b N W R q 9 P s v / e 7 f 4 D b 9 9 9 1 2 Q p J o U 3 j t V / V m L q x p E M 7 5 M E 2 J i Y 2 y o 6 e O m 4 Z k 2 u 1 E w 2 m 0 / k 7 X e v 6 6 / f y P u 1 B x / a 1 p Q y 6 b 4 c m q L G U V q 2 s v A G n f w B W / p i x S h I N P r t I j Z R p U v r b 2 U y Z K S m O 6 h Q c x R m + T p I O H k H S S 5 A 5 F 0 h x V t A Q Z X K S B m h A l J 2 + 8 i E 7 x r M Y Z 2 X + 2 R a T O Z Q C N T V f k O e 6 M Y z l e g i j f c N 4 Z 5 7 x l W + a X J t e Z u E c z r 7 w G N a m z i J z 8 Q S 6 G P t U 0 6 t o M F 5 q F t f Q H 8 j h w I v P Y G R s 1 F h x l 5 M U t O F D 0 x l h m a m A 9 L 6 O Q A j e n h 6 4 e w c M k N w J O 1 s p q u d g O 2 j A m Q 1 h y r d R 3 G 6 N B d p 9 o P Z X u 4 r S i L 6 o / a T A H m + V d S D Y S F e 1 9 s r M H d T s 9 h a V j 5 / o H C / b T f G X 2 6 2 s I W P C 7 D t k m K P m M / W F A L N c O M / z + Y u m r V f p y g x i j J + U a h a Q X / r S n 2 J t e R 4 j 2 3 Y i t 7 q C U 2 8 8 i 7 N v v Y T R 3 T e i m j 3 J + z I + 1 n + B A b L W Y V j F U 6 z A + o w E i V O T f e X V N k h z 9 U 3 + U 2 V 5 h l B V 3 w d 0 T z e 9 m A v z J w M Y 2 k t 6 u j q J u j e B x c I C A V j A E l 8 T v i C e f v w v 8 P D H f o g 0 V z p l X 0 9 x e W 9 P l z E o j / 7 t F 7 F p m H H Z h v m D n Z n 2 T l J L r Z 3 b k O V T Y 5 h z K B q T W B / P M d S p T d 9 M J d u K v F G K h T W M j p J D C 0 A b U N y R Z 8 5 6 L 4 N Q j a 7 O 1 G f X k v u 2 l M 0 4 g b k / b 9 O J g z r 3 b O V P k S o U a X V K L F M D 8 4 v L C I f 8 W F m Z x D t H D m F o a J h n s T I 8 P R x P k I P T 9 1 g 9 8 D m W G b x 6 k K V 3 a F A 5 m o y L X F Y K z t o U U D 7 O Q P g d d t x R F E s T i D A m s Z B n U M u 4 x q q h y b p X C a i q y s O G 0 q r e J l + j T 8 w i d X M S l U Y e D V r j F p W J 9 p Q 0 a x A H 3 r m A 3 d t 3 0 Q s V e P 4 K V h c m U J g 6 i h 2 7 r 0 d f T z f S k 6 c I + C U G + u T q u R V 6 p D V j 7 a N R J 4 I a b K b l r j M W g 5 I v / h i c k S h c D P D d y u p 1 9 8 L T x W A 4 n o S L H e m g d z C e S X 1 0 D e 8 k 8 f l J E s t 2 3 6 i f O t Z W / S X a Z T H 4 9 w f r j E G 0 P E R r r h g X t e y j S V C 1 N L 9 Q o C q y r K S q P l e J A P P A F R h l j K W p S v I + G h e 0 s F q k x a a 4 n T 5 s T t z N 9 t S M B T s G 1 j G 6 t Q 8 D W 2 5 G L r V C i t a P Q D i O 0 b 2 b U K n P w R P Y B Q 8 Z g S E c b Z 0 s E D h e A t 1 Z y a D l C t g f V p e o y Y w z H Q 0 c f + c t 9 P Y x V g q M 0 b h o 9 b g D z 1 3 a D M 0 C s s p p l t 2 L v s H n C X o / m t 3 X S Z l o A F k r Z R N p C A c L T 2 D o e p v 1 q P w r B X p j j z L F d h t p H u D m z V s M m A 4 f f B n 9 A / Y K d U 0 y 1 j k 1 U Q b K Z U A p I a E 1 R M H 2 Y i 4 b X P q H N 2 4 D y / Y A d g r 4 a h n o j + L i x X P o o d V U w N / x H h I D R O c L Z l r R 2 1 N b o d n t H l q X n l C T 8 Y o d B H d E 9 9 3 c z i z K s t h A t t O u P g + t Z s N F i 9 V L 5 a G S S Y H h R S g U 4 b 0 s + K l 0 Q 8 P j x g C o k i r D 6 2 + 8 h p 6 e c d N I t a b f Z P W 8 f i 9 p C M k 1 l d z d p F e q H E c u / T o B l z c W t U n F q b d q x p r K K z n o h d a a e V T p L Q t N e i l e V 4 Z e p R S Y y r x 3 r V k i L Q z y + w a q p D 8 t q x e O z b v Q R S / T Z P B e d 6 w h F H F j q C d i l K K e o R G g 1 r h J D 2 t r y w R T n m 4 1 R 5 Z F b 8 V 7 W e 4 m F l a X y e W p i P 4 E j z h c U R 0 x k y L X 4 S L o n K E w y p Y P H h q K 9 6 J 6 E i m x x 6 N 1 T + 8 G l D G Q L K X A c v L M 2 w j F Q 3 y X o 1 c u o m 4 R U C q / W X + l n G e L 9 6 I l F m U i Z X O 5 2 J b 5 H A 4 9 / S X G i G s 4 / P S X s f 2 m e z D 5 + m F E h / s J k D y S g X H e n 1 a / z S r 4 h g U Q 8 F 1 U U H p d U U N / A E U y A 5 X T Z S V 4 F 7 b 1 y m t w B + x Y 2 U N P L W N e S 5 9 i f 5 T x l U e f M p 7 y 0 s R Z 9 P S P U e 9 0 X h t 9 b e l M q W t 5 Q i h d f A z O s U + i F b C Z R a q 0 g u 5 w H 5 b y 8 7 g + f A T F 8 P e b e + u Q 3 n Y W N V 4 W X Z q H v h O Y D r x M F k E H o n h d o U Y H U J d j q K u l K 9 h 8 1 y T O q 0 W N o 0 6 R 4 o s S 2 g C q 4 r V X X 8 a d d z 5 k L E B H 7 C n x 9 k B u J / a 6 O i m x M S Y z H p I N L S D p u i F / G f n S l e d r R r r v q t n l p l H o J Z q k H x I l H n r 6 t t J j O O x M F R u g 0 i j S A q d Q K k w g 5 j g K d + l t K j I b s k 4 L 2 7 T T 2 g X N b 1 M D 8 v q t Y A V z v j o W X T U s u W I o t Z z G c 2 i J i Y 9 8 3 0 y J q a 7 x 2 s p m s a y O b v R g J y Y r Q d z i D Z s x r H B g D X 4 G 4 N 2 k o v 5 8 D Y 3 l C g q z O V Q z y u K p v D Q 8 D C X c N D K l 6 i p i o z v h T I 7 Q A 9 H 6 O x I E G a / d H i I w I s X k Y S b z 8 l j I e 9 A f 0 9 C B H R t d K d K G F r 1 4 C 7 n 8 l U q n z K f J t C l m c 9 Z w f v J 1 9 B I I V W T M n h U C l B Y 1 k s c y a m K c h A j 8 j i T 8 r i Q N g B d + W u x G V c Z L F N I e C z x w 4 G n s 3 2 + v Z d K c u 3 q t T u U P 4 M L K A R q s M j b F 7 u Z 9 g S c e f x Q f + Y 7 v N n G X x I Q B 1 B m p k W h j 9 t I X E R r 6 b v P d u 4 R t i d w Z 4 r I H z Q 2 T Z 9 9 L j v 5 p C d d / v 5 3 g 0 L J + D f w e P H E I 3 n e u x w 0 / 4 F 0 H R B t Q k l T R i U T g 3 c 6 j I 8 8 8 / T X T 1 v f f 1 o e a 3 4 7 Z H E H G E D T e 8 L K C D i p w R 1 Y K D r x 5 a U M H X k N 0 Y x V A n b I u H t y x / w E D p u r S S + 3 P g J 7 A 9 v Y 7 4 I U L v m + a 4 R O F E P J V t U Z x 6 j K Y 1 o q 2 B b 7 A 2 K s D J m P 1 K J c b Y 0 O q f H p m w V y n A 2 7 t K y D e X G 0 u M 8 a a R s M 6 Z 5 I N D H 3 Y o a Q 1 b A + L F C K 9 u A T r P x 4 h 7 / c j 4 g z C T 4 X S D I 2 9 n z 3 M 6 M J N T + R F s e X B K p V q u e r H Y j W A h V o Q c 5 U Q V i p R p K t u A j Z P o p S D 2 7 e G C 7 N H + L s Z K u k c 6 7 R I J V y i p a U i K s t E e u N 6 8 l k 4 v / E M X K S 6 s W 6 C p 7 V G 0 k J a S / B b X g I l S s 8 c C L D D g v a r j / H L B p o n M J n 6 v Q t M a h e 7 b Q Q s D x V b 0 u k z g U l g k 4 e q k 3 q u Z V b p j S q G 7 l V a N D q t R d K t G Z Z 9 g S B j n K d k Q i N H B S x h a k 1 U p 2 K U X 9 c X I G R c b 7 / 9 d n N t i c D U k f H E H e b V 5 Z I n c O G j H / u H S K 1 c M m N Y E g N u G l B 1 p 2 J m X + z K q W x X i L J / 8 X 0 f C E y L k w T e 2 I t 4 8 n / 9 l t l c K N w M Y D J 9 A T d f d x t O u b 9 8 G U y S D p i 0 w D P q u 0 Z b t n V N B v / B h z 6 O j 3 3 8 U z R 6 t z F E K S D g 8 8 B R a G r Q D 7 T a b F w q z E b R P D q J G u p a o p v r 2 J j 9 2 y j J r f e R T p 1 k k H 8 R v c k e v P C l k 8 Y L b S i / k S 1 9 z 5 n D T l w Q 3 O x 0 0 c T f + u 3 / j N / 8 z d / G y 2 9 N 4 + L k J f z u f / 9 f i M f s t L c G h T t y O R a 4 D P D 1 e u y / b Y 9 5 N U k L / j e f K z O G O k t V X U b R m q b C r J D K M Y Z w 0 M O 6 / Z i Z m + H v P R g Z H 0 X r w R H 5 H s Y 1 F h L u i E l Y H / o 1 B s 1 s s 2 z N j X T N h 9 W y F 6 m 8 l y A K Y q k U x H I 5 h C I B V W 3 S 6 z g U i 2 j J e h m R p A e f f / Q A c o 0 M P U q Z c Q I V i L R C g E J 9 i i W j 1 6 Q n m J m 7 w B i O l L C c w v z s e W Q z l 3 h X e j T i o U n q a c a d 2 D b m k C K 3 O / i 9 R F N m O v 0 k R 1 U t F 8 3 n A p K X g b h W 5 e r w e L 2 8 l o U T J 8 7 Q M / N + B l Q F 0 t k 1 J H / q / y a N 1 Z w R 0 l 7 G e E 1 L y / 0 r G I j S 6 D W V I d S 8 S n v c S v f w b Z g X t 1 F 3 l E X e 0 f s g F Z h e y A C H t L 8 r a J i D 6 q F Z 4 Z r B 0 N k P I h h Z 3 / j n v a R Z T b f f X S k T G y Y M D I V n 0 T e 2 H Y N b d u P M W y 9 g 8 R k y C M 8 g y 1 D D D 1 6 / a s 5 R t p P K Y 9 5 L k o E m 0 m 3 9 X 8 y u X 0 v l N t I + V Y Z f U m 3 R U 6 + 9 a j K + 3 1 T U U H L l k t N L 7 w a X b f 0 2 C D 2 A G j m X o W f w 7 m I L b 0 E + 1 8 I P / Z N / i n K Z g e Q G G Y g f a 7 8 T I O z C a i 1 K M N D C j / + 7 f 4 O f + P F / j Q S B e b G 6 D d v v + 1 F + m X o X w F f p T T s L E o 3 i 6 G h L q W r v 5 6 D s V I 0 e O O g v 0 b g x 8 L Z S y D o W U G Q g X m H V q j w E q u i f z C L 7 q 6 + h e n g e z i M s q 1 q I l 3 Y 2 N J 6 u x Q p U f e p N j v F D t h J A n t 4 p 0 w w i p / e V C I 8 A l Y 4 0 h z / z U P E s G i l G B e T 6 y / i Z f 3 A b 4 z v G V w 6 f S X I 4 t C k K z 2 v 4 G U z / o 4 / C + / 0 P Y m B I M a A m X k b Q 2 z O G a G x E y B O s V Y 1 v S b Q y + E p j x / Z l G + i + y m R V y l k q e Y l K w h j A z B a v 4 7 r r t p s Z E q K O 8 v y K f d S X y n J p s F d x k A y T m R l x u U g E E 0 H i 0 c C m 1 c T v / f 6 f m u + l F 2 Z i K 6 9 T I Z A F W G U C 7 b m N w J H n n 8 D h F 9 8 w C y Q V r x 5 9 6 S k y g 0 W c P 2 y H B y 2 n P X 3 o f W U D q + q I B m j H u 9 q K T z n + 2 m 1 I L 8 + g / 5 b b 2 Q I R 7 P m U B + F w y O i 0 k + r R 0 d + r J y I I V J L e S B O 5 9 l S v j n R o q q R j 1 J z x / X B + / 7 / 4 i U f M 2 M p 7 S K F q o T d s x z G i a V q f 1 O G 6 G 2 U j q J p 1 N p 6 L Q a T x O C 3 M M U 4 I t f P 6 5 C y Y O / k 4 R o Y H a Q E 8 7 P Q g 4 s E F V s 6 F K K 1 G j a b 4 3 P G X E Y 4 x y G z f U 7 P S J f J u a g Q 7 d l v 3 R n 5 6 G L N + j C I s l W t s A D a q X w P / l E j E h V K 5 R g t b Q b 6 R x 6 P P f x X d m 1 z 0 C e f h l I L x H D V m 5 e f e h v + 7 N q F A M I V / Y A / q 4 7 T g Y X p w g q 3 i 5 D U J u G X y s 5 W a H 1 k C q d o g 9 2 4 o 6 S D v F y S d V N g M x F x B 0 k Q v g l S u n k C C 1 9 f E U S c C / g R 8 l h 8 h i x 6 Y c U c l m 2 d h m 3 A 2 a R 1 J K T M F W n 8 G 8 R 6 2 k e U I o 8 x Y x R N M w u U N m A 1 D H L y P f Y c P J m q T c 8 s u J I M a c q B H c t N b U v E 1 A Z c q Q V D x Y 4 J J i m 6 W u / M H g 0 P 0 s A R X o 1 U y H l N U M P / g N h q H M M 1 C B O 5 W G B d e f x 2 5 x T Q u H T 2 K s R 2 3 0 i N F 8 N Q f / y e E y U K C k Q T 6 o g E s X 7 q I f H o F 8 Z 4 u 9 p H G 9 c g 8 t E K S 1 6 u x f 8 Q q e o d i m F p K 4 d C R I 8 h l V 3 H y 4 i X c f t e d 6 B 4 a I c B Y O B q j i + d P 4 C u P P 4 O b r x / D l 7 / y F e z e M Y K 3 3 n 4 D Z 0 6 f x O l T x 3 H + 4 i R p 4 w I 9 + Q o m z 5 + h 8 u f h q i y g V p h m X J z i / U j J Z 9 Z Q 9 e c x O r Q Z 0 a 4 4 6 0 J D L x 1 m G a o h z S Y X B b W Q z x d o z G x j L T 0 z x r k t m o o n w 6 1 D n 2 r F 9 W X Z c J 7 1 z u R X W + c W 1 j f D u J Z I k U X B n j z p v C J x c C 1 p l u b g a C + + 0 m / E h X W / Z 8 9 d G T P t i h y H M 7 w V x 2 a 9 h u 4 F P V 2 I s 9 / P z z n g I x c d G x 1 5 / 6 S F s i s E l Y B t w M x 7 X C v 7 q M b S L I 5 U p k Q v V E O 6 u Y q F z I s o R T K k X 2 8 j w d / 1 0 A o H C G R P z Y E k j Y C L 7 6 1 6 l l 4 k T P p D 9 a M X y x K 0 F 5 1 5 n H Z E c C Y f Q 4 Y U r 9 a Q t Z b n d h B M 9 D S V N J 1 J H G P e J M Z 9 c V i V F e z p 2 k w j W k D L p d i j j D g 9 Q 2 + 5 h E Q + h 9 z 0 K q r z Z e R W 6 v B 7 o v R u K d a F V M d D E C V 6 4 e 4 a g S M x C G / Q i 0 Z s K x t U 6 5 2 u D S i 1 h w z Y u w b n Z c G 1 2 5 F m Y N A w F r K M E 0 2 b 8 T s q b I s g d b j t B Y 4 t N + v t X k a 6 V K D p o R I q M c E Y U C l z e V n t r + B B l A a s m 2 0 U 5 t 8 E W S s A N 4 2 n i X f Z 0 S b D S i p F c 2 f i O U O l K D K C G r h V X 4 l e N m u k k A 0 / a a e b 3 q v G 8 + w 4 T N l a g U 3 z 9 p 5 + 6 m 9 x z 7 0 f N r 9 / T 9 H s F q e d b F j J A V 1 h 8 9 Z I k / H d 8 9 U i + g 7 m s P t u e v o N 0 q F u a r O N z k E T b t M Z U t u c v U G m M p c j u 9 Z n X n R E / S 2 D d L W Y j 8 a 6 b R f 7 X i L F F p h 2 9 b 1 / 1 k / S q t u c V o 0 j M M m D a A T 9 a i C e z O 6 B o 3 g e D 2 2 3 P 9 / U s 5 2 B d x / G t j a x Z f N m Q y 0 6 o t 9 e C 8 j a C 8 5 l J s S K d 7 8 b T G o s u e N K f o b U i l F B v c x Y s W L U o 0 A w l g m U o k t g c a B E i 9 N k v + S c D R R c D R Q Z 5 K Q K q w x O V 7 F S T P H z J h a K V D O C L l 8 i 5 6 d C u v j Z D / 7 q Y 7 y / l i r U W U 8 p N U E u z 0 w v k y o 5 k C b 7 L Z M S p s p B e u Q w 1 l p R r H l D q A e o m L T k j q C b 9 J b A p d N o s n k 1 G 0 L L M 2 p F L 8 6 + c Z h 4 8 G P p 0 g o 5 K 9 u D S q D F g c t 5 K h 2 V V z R E q q D x K q M Y f G / P O m i L A R N r S 2 + D F r W t s U Z P n I X H y T i K 1 t u B L P 9 O 8 3 t 6 S s Z 5 K o D T 8 t B E B A i c C G 1 7 H H 7 0 8 O j j 0 c u / E w Q R P a U 2 J i E B 9 h B I 9 v S u d Y W U a C l 9 J z k i I A l o 8 q w C l z z 1 I z / 3 e X Y e r + / j b 2 l 0 z L w 4 e u h a t W 7 A p D 7 V L J d d u 9 Z X b r + n t M E k 2 Q i m F 6 t Z H H t u G t E v F t 4 F J o n P H 0 R w 4 S 8 u g 8 k Y Z b a g L x R E 1 H m K 3 q y G w f E R b L / p N r P J T C f k 6 U g H T B u c k x H n j / 7 r f / T I x a V 7 2 n + + v 2 z r r s P n e T f d k 9 g F Y p / k j s M R s J d e l M j h X a Q 9 C o A 3 e p u w r 4 l 7 N l U Q D N o c W S P o r Z a P H e x n J / U Y z y Z a e X 6 R d I R A 2 J Q U k H V P 0 T y 7 J m p 4 g U X c 3 k w 5 M m V q k d u u M I S b R X X t C K q r r 6 G 0 8 C y K m U m c X a r j p d d f x K m J E 0 g M u J B z t 5 C 2 F l l w K i l B b 4 8 9 U R H 4 n p h B m U C r u c u o R 2 K Y z a 1 i k U C Z L J W Q 9 w 2 S L P l Z D t I Y e p u T H 9 p s G l f r p R z a i Y j U V X F T s E n w Z G s Y T o y w H V r 0 P v Q A D v 6 + T m v u K t P K V + C l g r t r p H N l T S 5 l v F M r m X a s F I o m 4 + Y h f Q r 2 D O L 8 q W M 4 f f A 5 A i h N I H k R i o U Y p z X x w g U X r 1 / n 7 6 q o 0 n j V 2 B Z 1 M + l U C i x g M y 6 C N s P U w O Y a W r U z B K S m 2 6 z w 2 w y 1 X S u L S 6 Q / d R N f i g i 6 6 K X q N R o p e i R 5 J Z p D / u v n Q f p L D 2 U O K 8 i 6 M k Z q y g o p m S D D Z f e / 9 M 7 0 B 3 9 t / 8 0 4 h Q 1 U o X d S n w l Q t 9 y 4 B 1 5 / m J 6 p Q j o b 4 v d a + r H u W U 1 y g / L y y 6 9 g y 9 b t y N I e a A H m N x N H 7 g J e s F z o m j q O 3 s A m R H v d y J y z 0 L + 3 P R C 8 Q R Q D N S L 7 D L X s J E F M m a l f 7 v A m 3 n C I b a Z 1 a 4 w v 2 X 9 + L y 0 j a b h 0 u W M k J G S v l 8 E l c T 7 4 j / 7 g E U 2 O v X q m + b V E K 2 e 1 b u p q M U k C K o I U v F W + a D Y O 1 H s X O 1 Z A S m 1 I G k i 0 a 2 x n 1 o Q d / D r t b A m V u t K Y p r U m V a R y K S 3 r s K o Y S 8 g 7 6 f w 2 c M y l + A / r d J n n 8 v 5 K u 7 Y c V F h 3 D A i M o h X e D U / v n a i H d y G Y S G B k 6 x i G t g y j U D i F U i C J N V r p 0 E Q a 3 r e W k N 1 E J W U 5 d K c 8 g V J g x y / R J u d Y t R W q 5 R q 5 9 V r d J T 8 H r 6 N s D o 9 F K k y l Z e 1 4 V I x 3 q N E y L q S W 0 B M e Q L o R Q G t p D d P z i 1 j N 5 3 F 2 t o A s Q e E L 0 h J 7 y 0 j S w w V a j J v o 8 Z Y W l p G M J R m b r C J V T W N g 0 K I 3 q 6 C 7 3 4 F t t w 2 i / y Z a 6 4 E + Y 3 Q q 9 Q x B m s N g k h 5 X w w v 0 O E 0 f r + l g c O + t w U N D 4 P Q y / n G m + H k G r x x 8 k k Y u h f M z p x A f s M w + H t X 6 C V R a 8 6 i 2 M j h w 8 E 0 8 9 9 o B b N / W z 9 + F k c k 5 c P 7 c B K Y m Z j B C s + + k B 1 J S x s X D 4 6 I R r N K 7 k 0 I H / V 5 8 4 w v / G Q s X T 2 P z d T c Y y n v 4 u S c x t v M G v P 6 1 v 0 S / p k / R S N X K a 3 j 1 0 b / G 5 r 0 3 4 9 y h V 5 F P M W 5 6 9 q v Y R u t f z O Z w 9 u 2 X k O w f g Z O 0 z 6 n B O I r 6 d e v W Y f a r 5 5 u C 6 Y + + 8 n 9 j 7 4 7 d B E E C Y 4 x d P f E B O 8 a p N j C y a Y q 6 8 O 7 0 e 2 j h D 7 H Y 2 A K / p p 9 d w 0 F I l D z p M J 8 a d f L o 4 V f a A 8 j r I j A Z U F E d N a R j f e n 1 7 N V e 6 3 1 l I N I g 9 b M 3 / e / Q M I 0 9 S J T + 9 L Q m U L V s D 6 W t k L W 8 O F v Z A O G 2 X E 3 h 7 B i g i W L t A g N f N g A 5 / 8 s X C B I C 6 a 5 x p X o F W E 3 z I O / X O h 8 q + 5 s H j + O p J 5 / C z l 2 7 W N F e v H 3 w E P 7 P f / U v U a 7 a e + R p e p A G c q f O v o P Y 2 C B e e P R / I D g Q R + / u X r x z 4 S 0 E 9 g 6 g g A k E X V V o P E 5 b m C i 9 I N M i y 1 r n 7 3 W o S e u 8 Z t P D x q + U 6 L k 0 k 0 D z 3 V w o N w g l H j W l y W s 5 M r M o l d x N 7 z O I w p k a b h + / i b 8 L E G 4 N 5 O p 5 V B x 5 U s N 5 e P O H s b k 4 j w 9 3 D a K 5 y O u k v C j 9 j 5 d o L 1 r w / v C 9 J h P p D a 4 B c Y K s t 4 F z z o d p m M Y Q K v a b Q e B K 4 R K s A H + r c U T t v u q p I h G h 9 S w z / m B z u y w N 1 j J u p H f S 0 c A q P c o 5 t l 1 J p W a N J M q A d l N x + t i 6 v X C 2 e h B 1 B + k t + 2 g s 3 P R E 9 F H G G t t x q t Y D 1 U n L P G 4 a L W q R P S h s b 2 7 Z 2 T 5 s 4 6 R b S S c b p t + b G I s M h 5 d E f u U M / L H t 1 B n b s O p 7 G V b t 5 a D P d I 2 v f + 3 L + P h 3 f o / 5 / l r y S / / t v + L u f / L 9 e H j t T V T 7 r p z 5 L X n j L 4 / i t k 9 f b x J d Y h A d c W h v i W A 3 w b L u D S V i R p L O Z O G N o m E X 6 f e x o 6 / g + n 1 3 X Y 7 B J K K 9 y i J L r H R q q X V 1 8 P 9 B 5 F o x j c Q E v g U 7 g y J R o z 9 9 i n + b v 9 Z l 4 5 K R j r h I w 4 r l 0 / A 5 + 0 n / 8 3 h t k j S K 6 q D l B 7 c o u 0 j O 3 q D y 0 g V S M e T G v X y v Z d i k K b y f Q m F l b z K F H I 0 T g 2 R 2 k N m F R 3 j 2 t L C 4 f J 4 U K o Z s 5 j R q I Q 9 S z U V 6 I Q 1 a z i H k q i H A + E m p b g / p i z p f 8 2 A d l 0 p w j n h Z J q f u Z h R I c / i k J n V 5 N E 1 F W m u g F P G b z T S r z m 5 + x j J U W c b Z J D a F b 4 D P F 0 W 2 V m D 8 V U C O l D S Y T G O T / y B u d G S w p 9 U F d 4 Y N Q V f Y o o W r L + T h 6 E n B 2 d X P 6 q 1 h N l D D c X r D s 7 V b 8 c L T w C 3 9 9 2 A w P k r l c 6 N U n q U X J g 3 x F e A L V N A T L C H E s n l 5 m M 1 F n a S s V p 7 3 X E D Z W m Z b T C L A d t v 6 8 8 c w + w v X 0 S P L r 5 J J N A c R d G + C s 9 q L K E m d u 7 k b Q S t k H n z g F W j Y t l J 2 B 4 2 I m R F B G u T z B Y 3 1 1 h C H A O W h Z x l P b i E l Z Q z I z 8 Q m t F + 6 Z D 1 Z o v E q e n k C p s l 4 V k Z L 5 k u T l Q V a b e K j 1 L s y j 9 q V y c v Y p V y x N W c l 7 0 B X i L p F 6 v j W M l l M N I H 7 A 5 o 7 + d 6 6 e / T P S r j + H 6 / H W B L z l B X G X d J P 1 U n 3 7 b A c l V M 7 A d N R G o B f Z j 8 U w 3 5 U 3 + I E 3 H 5 7 B f i 1 x H n z d 3 / e z O X 7 V u S 9 w C T p U G G T V G C B V O B r z S j X A w P s B Y w 2 V W R p W Q m l k G k l m u S r D J Q X s 0 V a y S z 6 Q h l E v R o v 0 X 0 F V I W 4 A h b 5 L j v W A I o N U G J H 5 V m A A p U + T 4 u R 4 / u S Y g u W o 8 b r g 7 S t 2 i A U q h d J j f q o L A z m 2 W Z 1 g i h d n 6 W C F A i m d g f w e s K 7 M + K k k j L O 4 z U 0 / z n E s n p 5 R y / / d v G a 8 g Y O L 1 + V i q W 1 U 4 y p D U V E y x c Y H 8 S t B O m C h c U y 6 1 M v s G y r a P h y V I 4 C u q g 8 W i q i T K 3 b z 5 s E G Z A P M n Z J B F G k Y Z r 1 1 T D B 3 j 1 a b O J c f Q B W Z I x e L o J U n v 6 m V M Z r 5 2 g Y k g 4 s O R a R c p K + W d M s S 4 Y g W T I D 1 z n G S m u N J a S s V d J H e k / 6 1 X L L h f 4 n Z z H z 0 A B y r J 8 m n q 0 x j p J X b b Y C V D j 1 m V a t a v y I C s d m a z E m P P X G i 3 j r y S 9 i Z f o C R r f v x d z F U z j z 1 v M 4 9 t I 3 M L r v V p R q R b P s X D T J t v o 0 D t l T r F e f u s s o q I y R P J h A p S 0 A t B 7 M 6 w u p t Y 3 y K t N X r d h Z Y e P h W l r L p l 6 w d 9 L 9 2 v I E J t i n H + 4 b x 7 h X I + P v 1 q u N k t h B f S I Q O j I z P Y 3 e 2 T 9 G v e c O x t T r 0 4 r s o Q X p l c b n z E d G 7 F h e 2 W R l M G 0 H o Q W N M u g b R f f o A P D y 5 N h v R T Y u 3 d C F O t J c f Y k 0 Z O w y m i X v 5 f 2 E / c v X U Q v S o p V q i z j H i n Y H c 3 j 7 E m M S S 7 u W k r K Q S i 3 n K n T d D U S o v E r 3 s s n Z e Y y 1 + G e F S l C u V m m F a e j Z 4 F n S s t c O v 0 H l K 6 B k 5 u 2 R x x N s U g x h 1 + P U x N c 4 b b H Q w K D e S r O h K g i w k 9 0 E g / i w L 0 O P 6 H c Y i x + m 1 Y 3 x N c R i + m n Z l D 6 R X 3 T x P I X u G m d y 0 a v V K 5 p + Y l M a B e m Z I v + 2 e h h / B J F n L L H t G 0 9 i Y e s o A / I M + n w r C F t F s 9 F J / e A y q m O k U 1 S a X G M e a 0 E / 5 q l P M 1 S + J Y c P c w z K M / V e X j / G a 5 F u 1 U U x e e 8 w + T s 9 U 8 W d Q s 2 z Q i O x z N 6 d R c M x z 7 Z Y J W D W k G 7 m k C O 6 8 4 z / q i x 1 l Y A S m E p U / E L T g X z D j T w 9 q q Z T u a 0 4 m 0 P p j L i h Q 9 r f o d F q 4 P m / + Q P s u P M h 7 L r r w z h z 6 A A W p s 4 Z m t O o 1 X H 7 J 3 8 Q Z 5 5 7 A v 6 B X s Y 6 y h D S 4 y n 9 z l e H t x t W d U Z W y Q B J U 7 f k h U T n z C 5 F L M v v / M 5 / w s 0 3 3 8 J 7 a v B Y 8 0 K p O 9 Q H q Z X 2 W X Q s H c S z N H J T s 2 / h 4 Y G 9 2 B 6 w B + q / m c y 9 9 G X E N l 3 X / o v a x T a I x a I G T J L k h j l 6 V 2 / d P Z t x I O I j O 5 J x o E G W j g s 0 O s 6 c O Y Z k 8 s r p T v J q 8 5 k C U p V L / x u A 2 g i k y g o c r U V Y o X 3 m 7 w 7 n l m i D S k 0 i v Z Z s B K Y A l S q d x V w q i g U G v G 5 H l l Y / R f q y g p 0 9 y 6 Q z e V Z S j S B r w I Z W u l R 0 T x k i d p 5 A V a J l z F a 0 a e I i f F 1 U G n 5 X Y b x F H 2 D i L 5 O N I j h c D o E h j 4 a T M Y a n i F R j m t d k b E M P q e 8 E q p 5 D q 2 i N h C H / F 2 V d a q s r i D O G E p h c 1 D Y D J i p I z 0 + x w x / / B O 5 5 8 W t Y u j M K L + l L l S D W 5 E B N 7 n W 1 + h F 1 J F k 9 C 0 t b F H i X 4 f K l 0 O N e Q J h 1 k C d z L J V R H g h Q y Z v I M O 5 Z o f V d 4 n 3 X e N 9 s y 4 O L i 0 X U 3 Y y X a m E q v B 8 O b b T J c r b c j D V Y f n h y v G 8 e z s o M 2 8 l C w K H s K L 2 y j A 2 V N l / z k P b 5 6 L U C K N a 1 v M R t Y r 8 i g V R o e J C u e l G k k n u a e o Y U D Y I r i T r / 1 r Q r D T M M 7 N 4 H 3 b J U L W J 4 1 1 4 M b N m N R P 8 o + s e 2 w 6 F 7 J O z Y Q / P z V o o n y C a G D U 2 k B W O M F y Z Q 6 G l E 8 9 p G V i L v J w X d t p X x m p c g M U a V u q T f U b y p p / A U u v j 5 M v Y G N 2 E s N s p 4 n E b t 2 i t + L s t a + R S N Z w 3 z r + 1 D 7 / X r q W 4 N 3 L v T h 0 m P 7 T 0 C B W 7 p q e 3 B b C r a C V O 0 A a n U V / M / 7 X 0 1 7 P e 5 X A 7 + Y J x x o Z 6 + Y c e I S r C t V m Y x F O / B W o m x m f n 0 W x A p n D y Q 7 t L I H k O z v E R L 1 I W V 6 v q e 1 r b Y I L p t 9 N 1 Z w Y 7 I e 9 k e j C V m g a u M m 5 Q m d 1 i C S B l 7 e t P Y 3 r W M w i / + B Q N q W l 9 a W 3 t M p c r z N B W m Z d L L 1 T q t H n 9 f q W Q x l Z n G Y r V E B a p h o Z T n U c S F 7 D z S 5 N 7 F K j k w F T u z N o n V Z h S z l Q Z m i r T k Z k R d C i H L y s Z k 3 d J 3 d F H B G o b a u X n 0 x L u N N 9 L U O 1 / L g Q A P H z / P / N o N + N B v v 4 X 5 X 2 E H h v w Q G X C 3 C v y d Z j z k E V O 7 s 9 H 7 / F F 6 p R C S f g / i p D Z a M a q W 0 b 4 2 l 4 Z J T 0 l F c 6 x 7 j v H W G X q A 0 Z 8 4 i O E v T K B A A J A o q X T U A i U a a l T S B h Z T 0 w Q S F Y C x X 8 + l W f L + K i p 5 7 R V u J 1 b k Z W 2 l Y L z X d J L 6 + v D x n 3 m R s V 0 I q 2 U / 1 q o B M 9 u j w M + / 6 5 G X S f l 8 K P N e A l a B 8 U 1 e w K 6 m a W w y p I Q r S G M B O W s e R W u J P Z N i 2 U k h W 5 p R Y S u h R G n 9 o d C N 1 A / t K u Q 1 r 1 J a t 5 N U 2 q u l H j b w O q L W T i T H s E I q 1 5 H T k 8 / h J T K L O g F / j y u I f t L Q j m g / i W 8 m e e 2 v J q 3 u o 2 e k r K x o q 1 t b H P m L 7 X c C r m 3 M R U / l E Q X 4 j q j d R P X 4 g v m 0 Y i 1 7 Y v Q r r 7 6 O C x e n z F z T Y n t D I o + r h f 7 g I N u 4 i m 5 / 1 w f z U N f 1 L L F D G H T z n g + M T 9 A q 5 V A v L c A Z 3 k l D r N F 7 4 L d / 6 z e x l s 7 g + P G T O P z O M T Z U k g V z 4 u V J 8 p J v I o q x J t e o 6 I V e c l i l o o v Y l M j A 7 y L A y P 2 r z x 6 H + 9 5 x K m G E q q I H c 2 m 9 k R I T 9 B e e E C m O F 4 W F F + l t R l C i l U n T k u q 5 C T O 5 F d z 4 + J d w c X w L F a b I a 7 M L 3 Q 5 S s Q k c z P p w p r i E i d o E P V 8 d X r k c d r 4 U U U Z D O B D U h / 8 T 4 5 T b u l D M p G i 5 / L w q w f A z B 2 E 9 M 4 f G A 3 1 U d l t E a a Q 8 N Y K J 2 E W h V E I g 4 E K 4 4 k E k P M h y 1 3 A 8 R Y D F 5 q h c 0 w g q A e K 0 x 9 J 8 W s / F a 3 T / 2 9 c R f H 4 V Z + 8 M Y / m T e z H 6 l x d x 5 k O j a L r o v R q 0 9 H W W q q m d f N w I h O k B 3 f Q i b v q 0 X n p R X w F b + r 2 M 8 R q 4 4 a c O Y / H h f t I 7 A o l g K p L W 6 S k o 7 9 y z y z z D q 6 G 5 h q R 7 d X 5 H 8 o V 3 7 t 5 M S t u D M D 2 p u 0 q / x L b V m F x F z / w i 5 d Y O u Q 0 H r a 9 T W y 8 X W W 5 a a G q d D I y T / 2 Z o y D T D Q Y r o o u f R n A q y p c t K q j V r o o h K Y E h k u K T I 8 l I a 5 w l 4 y / j J X / l 1 Z B J J P N Q f x J C f H k 5 r q N g 2 b h q l a m 7 G 7 C z 0 Q S S l X a 7 S Z 7 F p 3 3 4 D F G 1 z 3 R F v 5 W 3 U g u 2 d X v m d R H G S P J P + 0 k M d 9 B u J M Q b 8 P B K w s 4 5 s e P Q P j 2 F T X 5 0 6 H y G 1 t x f d d u R S Z o I G d Q D O f / c j D z 0 y F E q j y 7 2 M S H M W g d o l 3 L r N h a D X X u u T K T P o L Q S N Z b 9 t r E p X R 4 A 4 w 1 T M K y c u 3 n P 3 f m z e s h W 7 d u 3 C U 0 8 9 j d 2 7 9 6 C 7 K / a e S 9 y v F N k q 0 U R 5 p h p u H 6 V r d d l e S B X x 3 q d p N 2 F W m o p H C q E B t h Z B J Z V n / y P H m C n T i m G + s E j r a s d a W Y I q 6 I l i b v t 1 B E I I f r e W k b c w X Z p C k d a 8 F s w g 5 7 2 E s K 9 K J a D n q m u M h Z c m 6 N i U 2 P f Z Q w i c y s L H A K b A m C M c Y J D O A F n Z V + v 5 e V P m 6 v 1 9 Y D g D 7 8 u L i P 3 e G Z Q e G i R F o h L S E 0 a j e l J D m f c Y R Z T 3 y 2 G W x T 7 D 9 p t D m H X T j G v U l k g 7 / X b S p F l E 5 K l F T O z z Y m r I w / g o S W C x 3 S t 5 0 j M L l x Z K q G k G L 0 E w M z 1 H b 7 Q K T 5 x e g F Q v v 3 o C g z 0 e E 5 P x C 5 z e z X 6 K J M y 6 L e 1 n U W T 8 V C G o m i 3 G U D U X v Y q T r a p X B 7 1 o A F 1 W L x K O b h L C C J 2 e x q 8 C r F c B V Y K o 5 p w 3 R w v z p M J p + N h H A c I w 5 P T A x / h O 6 8 j S Z e 3 e a p k s n 4 + e V 4 Z l f b D U l k 4 6 X C I g v X P s m F l Z / a 9 / 4 9 d R 6 h 7 E j 9 3 d j Z 1 j d z B s I J j 4 e y U l K i u v s c 3 2 m D 0 A 1 d 4 f R O K + E V x 8 d J x 0 T 6 H B l b / x t o 7 T 6 F 5 v 3 i u z K D B p J y q J z u y A S d K h f 3 b 4 w q 6 i k f H R k D Q d d g z X A Z P x b q S 0 2 V r W 7 M X + n g s M r 5 b R R B 1 b u 7 S T q N K o r S v Q 2 Z F O B b R 5 h 1 K n 3 0 o 6 n i E 9 L W 8 J 9 2 1 e Y W k z 9 E x 0 1 d r 4 h V Z S 2 T 1 5 O w M i S 6 C K s 4 P D j E e S q F D B K k 0 2 P g P a p Y I e 4 m z h d O q i 8 W B F F r H A T h Q t W a t K O a r I 8 h 4 5 l 5 Z Z q 9 M K x j o K v D 4 X v V R j C X 6 C L + i s 0 V p r l 2 v N M N c T l s p m Q m u Q 9 / C J Z R H 2 i j D w 9 R n k P z G E 4 G + c A D K k m L + 6 D 5 l 6 h m f r + Y L s B B 5 1 x k D L z i C i V G z a N v 5 S d E x 5 S V a v M 4 m 4 k a N F D M k s 0 h M B 0 / / 2 B n T / h 2 P 4 0 O f e M B 3 2 N 5 + 7 E y u 1 X r S e p t e 5 l Y p S 0 + M 7 a Y K c V G R / G p H g G n o D W S T c R S o 6 r W 2 d D I I K U W T p i 1 Y M 6 V q Q V M g P 7 T 3 X I K 2 j d e L v m z S i Y f T S 6 P T S O E Y c I Z a N n q O p W f l k B U 5 6 J f e a n T m k l 4 q w P f r Z E v 3 o Q b Q 2 w H f D v E o / v x s k n b Y w m S 6 w 7 S r U k e 3 Q Z v s b x a x 8 J n X U Y z j t L e S q + P p J s h j q 0 B 1 7 7 L i 7 W c 3 S O N j K K o r l J j v U n n n y U k 5 H i S A j I 7 l C U w 0 E 7 L d X y d F v v I 7 r P 2 q v y T K z G t g W a i + r v M I 6 J U j X t A M W + 6 D 9 n c T Q f R 6 K 4 T q 7 Z l 0 t 9 d S r c H d d O Q a l Z M p 0 d t I Y i a E Q Y + Q / + I 1 / Y / Y 2 / 2 Z y S 3 t z f x V C l R F y r y W q Q G d g 7 I N 5 J 1 t i g V n S M o H k F c Y / 8 y a e C n v 7 Y W m c g d S u S f V 2 u G L m A D t f q u 6 g d W V k z l e v m T + m w F M V j P g i 9 D o M J v m r + Y y H 1 2 o g H N S e E H V k q C i n z h 9 B 3 1 C M D V g l 1 R P N Y x B P j i K q Y x E O G h s h L s 2 h M S f F M C a 2 0 n 9 q d J Z X n 9 e 2 R 8 1 r 8 a 5 u Z B + k t + L n B X o a 1 V 5 d b S I f q 4 m k x j 1 q K R T Y q R G 2 j 6 Y G s Y t p s f O 0 f C E q s B M 5 P d 2 j y b r M 0 G J + d 8 Z 4 k f P 3 D + P M v S O o l L I o W U l U B 2 w P x Q Z g 2 X g 3 V w k O G o W Q l / S y u Y A A X e w d P / 0 2 Z h 8 e R 4 1 t U 2 H 8 k a + 6 U a i R 8 v G 1 3 v C i U a V n a Q b R Q 3 r X y 2 v 2 W N 1 I I I Y g z 3 X w 2 q 3 q G i x N X m W c 1 H L M 8 3 U R t / 7 k m y g / 0 I 9 u e v 8 Y 2 U C U 1 3 G y v L p W g 9 e d z S 4 R N K w x 2 y L i U b t a 8 H o 9 p M F K o d s z y 6 u l a X i X n 8 M z r g E U L j 2 P O 7 f t x 3 D P + l Z n l t M L s i i W k d 6 D V N Z M P B a C e L z + 2 g E M D I y a B E G 6 S K N m Q n g q P r 2 e P e 3 M P s 9 N j 3 P o 4 C H c c O / N / E 4 T s 2 2 d k L c T Q J r t I R G N M y k J s b C w j F A 4 x J 6 w p e O h 7 M R I 5 1 N b A q E o / t P v f 5 k g r 5 q H V 0 u 8 D A F E X d f K 2 v 5 N k x I K 7 B n K + 4 0 r X S 0 q p C y O R E s k r h Z N 2 p R 8 K 9 5 p M H G E A W 0 v N v W + T E U h N S F Y t J e I d r 6 p N + W R u n l 0 Y T 4 / i 4 X 8 J d a V 1 t Q V N n F A l h R H + 8 z p i Y E + N q K f r 1 n G d 6 1 m A d 2 B C D Y n 3 L T M A X Y u + X W 9 h J a r g t 3 X b U a u V O N v 1 O B K b r A x W Y 4 a r / f g z x 7 i + R r L 8 i B L m t T / R + d I 1 y x 6 N g s x 0 k D / T x 9 C i T G W N m z R Q H K V n 5 s B U h 4 r 9 R S 9 A i 2 r q Z U N K N E o D b S G q G g D B L m L 3 m i V S q m W U 1 p Z b y o t e g 6 H G / d 8 7 j W k e i M E m N L b T h s I j J n s s R i W U K u J W W b L W a F n o 9 d m X V y u F I 0 C g 3 6 f a L A T Z + / q p V e k E e A h 4 2 J E L 5 Y M j E y F 2 3 i k Q V c X + t 3 d 5 n 2 3 O 4 Y Y q V r Y E U S A t 9 I A d 8 S t G Y t l d N G T L f 3 m T R h m f w x q N n 6 F T C K / A o s x I n h o k 8 6 x 8 C g 7 a 9 0 r a V G j F K 9 a t Q 3 r 0 v J j e M X d R + P h w X 3 e C H a P f 5 g 0 U X W 6 U i r Z i 0 C V h l X 7 u A s o b d m + n f E z w S m F l 8 J 2 F F + v z l o e z z 3 2 F f Y h 2 y t 1 E r l C 0 Y B Y 3 2 k 3 W b 3 q T u 7 a m p m l I Z E H k h 4 v L y / h z J l z 1 F m L F P Q k V l I b F y u 2 2 4 4 i f B X z G f y r H / 1 + 3 H 2 X n X a X K J v Y E T c p s B I T Z q a E n k n 6 w v l v k o 9 s y 0 P b t e R Z o 9 1 E P O / 5 x p Q X d 4 z x M 7 o 8 F U H j T w c u 0 t r W 3 9 1 g V 4 u W b V w t o n 7 m a F F 5 2 u 9 Z J R 5 t z 0 i V G E v c T 0 + p P d i V 2 G U D s T K Z U p q v P k P 9 z N P a a 1 U U 2 J i Z S h m r 5 P h z j V W c r F 1 A 3 p G C f 4 J A u o 5 x m p t U j z T w e 3 7 x O X z l k X v N 9 R V D u W n 9 X c r S k T 6 V M i n 0 R T 2 I k o K E e D 1 P j U E 0 i + J m B 1 o t e a O W A V P N F U S F 9 1 d p l x b m E Y 9 r T E Y P G G C s S U C p p F J 0 d U G D 5 0 + V K o j T c p Z Y g W y B t f L F W G 5 R L n k w p 6 G p m m Z V 4 2 c V 0 r R S n X F N 0 0 + 9 l a f J G 3 B 5 P S X E f H l 6 h R L C b A M 3 Q a 7 J y P K p V D W T k C j w / G z N j 3 / w c 8 / j D 3 / y H y L a 7 M a 4 p w + D n g S S B F G c R 8 A 8 v Y I G p J p j X a Z R d S n f K N o 8 S c + 3 h F 6 2 f T e N Z 6 h C j 1 R g d a o + E o P t j P 8 2 k U Y P s D G 6 M V 0 l V f d 4 s K V n O 8 F g U 6 e p / B l 6 4 R K 2 B k f x 6 t t H c P s d 9 7 H 2 o o B 2 M q I j l f R B u J t 5 O L v u M y u U o 5 F u 0 7 / 2 M 6 z I r B / 7 I j 7 2 i e 8 x M U + 2 W E c 8 z N i Z R k n y 7 K N f J d s Y w t 5 b 9 + O x v / p T f O x T n 7 a B J h 2 l 9 y g U S 1 i Y X 2 L / z a J n / C 7 q r T 0 G p k f h d M 4 R O 5 H H k w 5 3 Q h l 5 O L M H C c 8 p V B p m u w U t z G w a 4 3 a l p C q r N N 6 9 5 l r G Q y m r 9 U H l 6 T N 0 9 W 1 k P n e O D W v e C c X s x H Z h P g i Y + u N H 2 + + u F C m C R e q l 5 x k 1 l c V z J q i K A Z x f e p j c t 5 9 m P 2 S y V E 0 q m 0 D 2 3 F l 9 R 2 B P d j H A F g V w 0 c I 6 E a a C B F m M s N v F w 0 0 6 Q E v l r s C t p 9 l d l 6 H y 1 U 2 2 S g k J U T s T 1 / B V i i A l b j g j V P A g f N F u 1 G j B C 7 T e e Q K m 6 A s i 6 w l i z e 1 D y t u F t K 8 H a 6 4 4 C Z I H 6 V K G n o 2 B c W 8 / 7 x d H I a e H A W T R a m g J B a 9 Z K x L 0 m n D Z R L / 2 0 C P V b N F w V D T Y y Y Z U n T Q n M F 8 r 0 0 t 5 M T s z x 7 9 d J g 5 b n Z 3 g b 0 l R S e / 8 / h w i g Q y 8 h R l E t F / e 2 i p R W s X + f / c C q s U Z Z G g E i i U q K L 2 v 1 g 7 7 n G V 8 8 Z E H G I t Q G Q n 8 L n f o C j B p i p H 9 7 G E Z F K p E S 5 6 7 y f Z z w U M g J X k E S i 5 k P v 8 m 8 r / 8 J u p Z G h A t M S m r t 2 g 2 a F k 3 J T Y Z o 5 7 L T C G 3 9 C K + 9 p X / i c 3 h Q W y O 7 U P T H c e 9 9 9 x l d z B F i i u p l x d R W 3 0 V 3 t h N c C T u N U D o 6 h r D 2 b O n Y N X X z D k S A U k 0 U n o X 9 K x v u a A 1 U w 9 / 4 h O I J R N 4 6 4 3 n 8 K H v + L h p W 6 W 1 B Q Y Z y G A g g M 1 b x t A z d p c B j q T 9 g n K 5 h P n 5 R c z N z x s n s V H M s n z d k y A R m H 7 3 v / 4 X 9 v A i Q q E m / u v v / G c c O v Q y L l 0 6 g X A Y 6 H W s o D L 3 N y i d / 1 1 7 6 p E W R 2 p T i g 8 q i o 0 6 8 Z G 2 / N K o s u T 0 o h t H N j w Y 7 b 1 E n q n W C M D j E k F a F 7 c Z 6 C Q n L Y y Y Z I G b t E 5 P v D u / + B A 2 9 7 3 K T r u V n i e D k L s f q 3 k L r 0 z Y X n W t Z J d 9 M u U m n 3 V i P E 5 + r Q Z q u / s s O V j N Q 6 r l W E C d M V Q 2 P Y d E x E O q V I e b g D p / 3 w g b W W f q k L V S S l l e x Y G 1 T M 7 M S V M c p Z 0 W a g 5 6 F X 5 e o B f J E y Q Z W u P V q o u f u 7 C U y s I f I C f n t e R L g + z Y 6 z 9 / E l 3 P L m P t I Q b w T j d 2 / O Q h L D 4 8 g L 0 / d R i 9 3 5 j B 9 M N 9 W F k t m n 3 p N j 1 9 C c 1 j k 1 g Z H k R q m b T K H S G Y X M i v k a P X y / Q + 9 E g R C 3 5 X B l 3 + p n k 4 g W n 7 O q k G A b X y X T t J Z 0 J U q P a + 5 i z z 5 T r x c J B y D T u H D c 0 T o E J u L c u w l V s e s d j S d K 0 F B u 6 k w Q 4 C l j X t I S j D F Q K H 7 V q 4 W I J b W z x 3 K b t J G u 7 s M o k G P R H x 6 O J r O P / 6 M W w a 7 k I 4 e Q O 2 7 r y F 7 b e u C w 0 a i u N H X s V g X 5 A e 1 h 5 k X y u z D F E 7 H p H Y Q C O 1 j v e Y T K P 6 D 4 0 s 8 v k S h o b G z M w N K b m A N z l B Z Y 4 k a A w d m H j c i V u / c 5 e Z X 2 i I L n V o c e E i 4 s k w C j N P I l p 6 j c Z Z 1 y 7 D 0 c r R w G V Y 6 y y W l m a w Z f t N S C a 7 0 C i e o Q E q M X 4 j g K h W T k c W l d Q x X Y 1 F o u f d O g C 3 f 5 g 0 1 s K t t 9 2 O / v 5 R R K M 9 / J v l Z q y P w D a 4 q Z 8 f O M v X k b F E n Y p 7 J Z o l m s 2 r W b 0 f R K 5 F 9 S R S 5 L m 1 v Y y p D u P 8 g u j B l d f T 7 7 Q N 2 d X S H W x i m R Z z o 9 y 3 t Y T p T A N + e q S 1 e h F f m 5 t F o / s d L L X O I u S j l 6 J n U H C r n Z 7 U A I o 5 F n J u R P 0 i T H L 9 u h 6 p m K O K T / 7 C i / j 6 L 9 7 N + i 2 b G R J + e i w D Q F p D d b A 6 X o F u r b S G a D C I u 3 / 6 T R z 6 9 9 d R Y R m x 8 L v O j G 3 V Z w s B d Y Q x S d d X Z n B 8 f 4 S W O W k m 0 8 6 n 8 m g d 2 Y r a r R W C W S l t j d D b y i N o + z x N A q k E H 8 u j 2 M / n W I O / x X q 4 o 2 1 P p 5 h L A + O k U K R 5 d / 3 W C b z 1 u d s Y 5 + Y J S g e t f A L O R j 9 G m v s w a A 0 i 4 Q 7 D T + O g s Z d q s w b 6 S B q I A i 4 u H U O k 1 w G v e w 5 R r G K A 9 L K f 9 N S t h 7 y t e V E t x + k p A n C E t + D c 5 D J m P E m 4 x x K 4 d 4 B g 9 j m x U o q x D U W 5 y D Q a B G d x l a W n E Q j r 8 Z o x M / l V C x 8 7 2 y 5 0 2 M 7 6 o G + L 3 s G O x 9 x u h 4 k f m / S 6 l m + A B o l U u P 1 d R 9 J T j I E i f e j v s / f b q 9 B 7 a U V w t W J H s m 5 6 C 3 v K m X T W H s C V 1 9 E s E g + / k + l z N a d o a E f X 4 z b 2 q R a v a o q U m c l C 9 n L 6 5 B v Y f f 2 d 5 v c d q t i R D j 2 U f H C 3 1 J b O c 2 G v l v 9 d M E m U E S t V 4 y y c t t x 9 9 / U 6 Y B p p P 3 m u I 9 c P V E 1 i R Y d + t b 1 H i + 0 c 6 A 9 b Z p a 4 n 5 w 9 7 P J i I K B 9 5 O q M a + p U 9 h b 8 p E J e 0 q D v + P z L C G Z L + O H f e J 4 N T 0 C x E 0 W 1 N B i q p 3 H 8 2 e c + Y q b u a G Z B v h E 1 s w z W y n 5 k a g F + b m f n N F a U L V T Z A R b e + I U b 2 M g C B Z W D 5 V F p 1 T F q O e H P y c + L 2 8 L 8 j o r O z p L / i E c T c N y u b B G p V I P e k H G T j k b V B r y o q c A U d l U Q c d E z e f x U O C 3 2 I 2 B p p d 1 m M L q J B z 9 / A j e 8 s o S T P 3 M D z Q L j N J + f v y N p d u T R 6 3 E j w d 9 p y l O Y r 8 q E N v n 7 E o 1 L m j H M Y p m U l X q X o r J k 6 v L C b p S c Y c a H 9 E S M u 5 q + E b T 8 o y h 4 e 3 E I f m z b 9 y E 8 e N N + 3 N m 9 i 5 4 q Y N L 1 A p P E 7 d I M y m 4 C b z e s w H a 2 k b 1 9 c S X L G I 3 x r h l E p U G S I b O X e u h 3 q q s d x 0 q k 3 0 b J 6 Q F k W C S i f x 0 5 e e I t 0 s V e e g u C i Q 1 r U u w m Y W a f q + v 6 8 3 9 l 2 l y G T 0 v w M 0 V l d C 3 S / f X 5 e S y I A V B H F E 8 K v P q d w F R r z S G 1 l r 8 M u I 1 g k n T A J P m W A X V s / s r p I 9 + K 9 E Z P t t + t y 9 T K 7 b i 4 e O W K 4 c m V 9 U m N k g 5 Y O r K 5 q 3 b F Z 8 8 y l n t t 0 q Y X e r j A c M w O I j V Z U 9 m / I F / 3 D z I W s G L o c T I u Y k D v M T P a W r j 7 t 9 8 y j Y a k D 0 / 8 8 t 2 m c T W I r V k E 5 V I B n / i V l w g s k h 8 C p 0 i A Z U l / y j V t L u P m e a R 6 P E + H z o c U l G W 4 9 e c P I 3 g h i 9 g b K 9 h J a q e n f + h z 7 U 9 x 6 t d u w G 5 6 q d z O M O J d Q d 6 b 3 7 D j l E h f W F w 0 g F T i p c F r 6 / j n 8 1 / j L + X h 6 g b 8 A S p q P j X H s o u Q 1 r D 1 z 8 4 b Q M r S u q k U Z 3 5 8 N 4 a e m a M h o Z I w v v J Q S f U 7 r y O H u Z N n S f U C i H k i c G t W P 3 9 T 1 q A k a f V C O Y 3 Z S g r T j A M n 8 g V M l 5 t Y q b m R t U I o u p J 4 6 + I y z v g j e K v e Q j Q 5 j r 0 h B u H U H j 1 L W F u a U T N R d w 2 h n j u K U v Y s S 2 f 3 h 7 1 r k r 7 W p G E q f K C f V D a K w s L z d P C K 2 2 w P L K 9 U r x N g V M 7 O o L B H U / k p 2 i R V Y N F S e 3 s f Q f u 6 7 s m 9 i P X 2 o M J Y y F 4 y I m + h h x / Y i q 9 B 2 3 z g e 3 m u Z r H b c Z c e / W n a m A D t e E d D I 8 2 7 t v C 7 z r C Q a K j b G s C d d 9 3 / r j j r a j G D x Z / 7 2 d s f 6 Q p P M y a x 9 2 r + d k p / / B g p x T 1 Y z W 1 G K j 9 u n q W 7 k t 3 G y t j P 2 p 1 a v o O V v R K w A o 1 S 8 J p I q 7 h G M z d E O R X D 6 T O 9 6 h y B 6 F 3 C h j H j Y m s v w B P V Q 9 c 0 Q F x E o X U R a 0 U X o t 4 G F u 8 a w M T 9 g 6 a R l Y Z f 5 u d e D + G m 5 z J R K Y 7 e v h P 5 i h M / 8 p t f x 1 t 3 a K m + g 5 Y 9 y O + k w r K k d p w m U A b 8 P j z w M + x 8 f j D 5 y T F U x i J Y f q D X d J j E g I q K l 9 k e x s 5 f O Y 6 Z h w Z R J z / X t m N l e i U 9 w K D a i p j Z D E 1 t z c y 2 O O T t h t M f M o m F m I 8 + r Z 5 F I h w l 5 D R + 5 k B 6 n 5 1 F L N Z K u O t n T 2 L u 7 i 7 0 v b p s 4 j Q N Y e i B Y 8 o 2 + p w + 3 D Z 0 H + K N Y Q R b U c Y x e h B Z j S 2 S x 1 I 1 j c V q B o v N H J 4 9 9 j q c 8 a D J l r o c X h w + + g 7 q j B f 2 9 X Z h w N + H 4 W g X X K T R D n + Y h 5 f h h a Z / e e H T 9 t b F F Z M Z d Q W 3 0 h j Y / W E 8 t d L Y N C p S Y u N p e A T j i l u V y W t n 2 U z r 2 B 6 o M 3 B a z 5 5 g f N K H R I D x E / / T w x / M b s L 8 / V e + / D f Y + 8 B m 8 8 A H M + b E 6 5 j F j A R C 5 9 6 B 1 q s 0 m 8 O m / a U H S l i o P H M Z y 1 B 7 g U a g d i O H p j N m v J L O u Z h + G S n N q K m v I u q z H y m r Y s s o G P C 1 w d Y R f a Z D Z X D + 8 x / 7 v k f O L y h l / M 3 F 5 8 5 Q 6 T 7 4 + N L V I h B J I T u i v z u i 9 w H v G h X Z n h t 4 + 6 g 2 R W R j s y H M H t W s k a b Z d 5 I h H e 8 k U J n B Z t W 4 L X o 4 s y y Z 1 m Q F 3 W t w h f e x n e m R 6 A 3 Y v X B S c V w B B a Z i 9 / o d F Z 5 x i A i H R u g F L k b A / N / D a 5 D K r S 3 h h d 1 x B M P 2 a H 2 D N F A x k 0 C k 3 3 / y l 5 / H 9 u e n c P 7 + U V x 6 c B i Z b c B N v 3 4 G M w / 0 4 c b P H s I S l V t K o G 6 Q f V 1 k B 7 7 2 9 P c i 8 u E F k y o X Z S y Y + X a a o B p A g 9 7 Q 4 W C c R k B b D m U I q 6 S t F f O I F Z + l J 4 I Q J C z i T b z 2 w F N z m H t 4 k N 6 y j m p P G P n x C C b v 6 0 K u r O U t T e O 1 Z G V 9 l g / B V J K g 2 A 2 v F W F d 6 3 h n u Y K G J 4 M F A a q W 5 W s W w U g Q Z 9 5 4 F v M N e m Q r g O u H t i H h Z d z k S d h P d a Q C 1 w J B 5 O S N + V p 3 O u h Z 5 x E K 6 s m A f g L A f l q 6 1 j Y p P b 7 x C f c b x c U K E G d t Z b T 7 z 0 1 K W i g r 8 9 o + q b p M m 9 J l y m 8 M I 5 V f t E t P m P / o x z 7 G v t J A v E C 4 P q 1 J 1 z P b P + f O 8 7 d b 2 E n 2 n D s B x f 7 e 3 t J O 5 9 l / a 6 h B c W a Y 5 6 g M H r M X e 8 Q 1 g A i p Z u d 3 E q 9 j k e 1 s T 1 n a O F t C 0 t F B 5 0 O f / u 8 f e P n G W M + r V 4 D g 7 1 o 6 Y J L M Z K Q Q o F W 2 O a 9 4 r R q z 4 5 E k d h q 0 7 Y V y x w g S K i 4 r 2 q E F q m A D I T T p 2 t k l B k B a j e u l Z f Q p L Y 8 i G p Z m R p B f t 0 T f q C S k b j b t M h e g M j c Q D n k Z 4 7 D B U c L a U g 6 J W M R 0 p P 7 R 6 + l 7 x 3 H m v l E D M A H t z l 8 / p s J h 4 J l 5 H P n 1 m 9 D 7 4 i K K Y 4 q Z W o x q H G z D M n q + K 4 d K y 0 n P w n i K A M 1 X f a S V I X o O g i q j O Z M s t 9 Z 5 k X Z a v K h m 3 3 t Q g I 9 B v d p F x 8 K D / f B P 5 X F x v I W u s y U s 7 G G c k i n h t l 8 9 h a l 7 e 0 z c p d h A Z f Q 6 o t g Z v R P + B q k a A Z y q F 8 z E 2 n m C a Y 6 x 0 3 w 1 h Z n Z S V S D c X Q n E 0 h E x j D k I T A r t O B W j w F 6 u R X C W s W L X C P E / v F R E Q m Y I u O / y K A B i M Y D l R X T T G 6 N 6 a 7 k L Y T 9 o q v r x s 7 n L b O d 2 Z 8 E o h 3 c N 1 h k x n h e B z 1 M n Z + 3 A c b r F I t 5 O P J H + K M R X p P m j n 0 r b 5 R / b R Q 9 1 7 v Z R q R 3 7 G s l C s z O t + o v 6 o L 0 5 Z k n / h Z j 2 2 6 x b 7 p B N E A s A N p P d C G 5 p l 6 5 9 F A E h I 2 + q L E E 4 E 6 c 9 I 0 n n s H u 3 b v J 5 j V 8 E b R j r t J F s h Y f P A T u Z W n X s W M L P p C k C + s p z r 8 P O b / i w t E 5 L Y m 2 O b b k M p h Y a X W U G k 8 K 4 w x f f 0 X H d c Q O J D W H j l Q r H 2 G z d a H L G k W / t Q O j 1 k 0 Y c d y I H v 6 d d E R o l R q I e i q 0 y G V 0 + Y p I + P I E d A F h j f 2 4 K 4 j 4 w u j v l e f Q f Y F P / / K T c J X p 2 e h 1 v + u R F w h e t x m D I x n D s 7 9 0 q 6 E n W k n c 9 / U Z u m A q E k s x f 3 E O m f 9 x F 0 q k c y X G S I V S l q B y 0 Z g Q 0 M r B 8 j N / M M Y O U r 0 c C P o q B A W B 3 t 4 n s E a z L v N Q Y s y j 6 5 3 7 p z v Q s + b E n r + c 4 X c 1 1 M N e f P 0 n b k H Q Q + 5 P B d c c X I Y 9 s K h A V R 5 Z n p O q F b F c K W C u k s M l x k y n V 8 9 h t s Z y x n u Q p E E J + o c J Q O 2 h 4 E b Y G s H C a h m V U g z F A m M f t m E x H 0 K Q Z X r 2 m d e p i A H S K o u B u + o t o D v g 9 2 u Q W Q + c s N t e A L F B A h T p O S 0 z h s i + Y X m k o O W a l r w L L F q c y P 5 u U 6 q 1 b N 4 M 9 r Y Y l z 3 + t S 9 j a v I Y y t n T 2 P N p P a N X g 7 N k H T x f o q y e F h H K o 9 S I 5 s 3 j v Q Z 8 2 r h S G c e O S B 8 U Y 0 1 k D h j w C Y w W v Z i d Z a Q 5 k O f Z o E Y f / c i D Z p Z 8 v V o x o D G 7 J b m H 6 Z F 9 R v d W i j I Y d g J E 4 v y l X 3 j 4 k R Y p S L H S Z T 5 4 P y n X o / z x t 4 T B / 2 2 R M o z G t U Z K 9 2 3 z a I G E t d A k X H m j q c n j S C T o n t v g 6 Y g q 3 G k d K a e f 1 m 8 u / z a B M k 7 V 9 5 P 6 h B A i t Y o 5 4 4 j A h 7 j l 5 t 8 V n p d G S B u 3 O G u k T D V 6 N X l J X Y l X c X l p 4 U Q / g O t f P o + d r 0 7 i x L 1 b c e K e T e w Y Q a 2 F i Q d H T C d e u C u O c j 6 L S 3 e x 3 W J U P H p B i 9 7 O f d s K S g y S t U q 2 I u v f 0 M R Z K X A L P / y b j + H I X b t 5 F d I S V t n R I p A 8 j J n M e i J 2 G D 8 z j / T U / E A V q l n G R D 6 F w q d I 5 R i Q Z 9 d W Y Z G + l W n d 1 e l e J W e M 1 W f Q z H g i W / Y j X a 9 i u r K E 5 8 6 9 g G n W M 0 C g B r R j h i M k v k u A V 6 l Y q q M F P 4 F v N a g 0 d Q K 0 G U K j u E D D E a A n b W J w e L N p b Y c 0 i o o o K m r 2 A q R 4 t O y j c A n V 7 A V d E l 5 f l M B j v D Y / h U Q 8 R D D k D Y C 0 z H 3 6 w l F U P Y M I u O 1 0 u / E C / M 3 q 0 h T + + q + / i h t v 2 4 9 d W 3 f S u A V w 4 q s 9 6 N q d N t 5 h J d 8 0 S Y b U 9 F 9 j A W n E e W + 3 P 4 6 l q Z e w a c 8 n e F / t l 8 h y u 7 X g k y 3 K e h i V o E Q 9 i o f t m M 7 r s 1 D S l B U j 7 M N 2 n H a 1 C O i z G a c Z + 4 u E a U D o 6 T U D X Y / V 6 W y D 5 v w P / / 7 3 H s l X j 5 i k g O j c c N f r d N N L y J X s l Y 0 b J R G 8 i F L 1 y m U b 3 2 5 R p 4 r m b e 6 2 r Z n Z Y 1 t 8 l R W X V Z i d P o 6 h 4 V 3 G Y 2 n T + 0 7 m p p P I k C g L q P 0 r l K r N U 5 E E K I + T g b 4 V p J J 4 j N L E q O w J G o s k F T l O a h e w G L c w B t G Y j + U Q T F g W g l K J C y L D D B Q e u 2 c 7 j t 2 r p A o b l y d 8 6 h e f Q X i + h O n d f S x 3 k / R w j g G 7 H / l 8 E e 5 w 0 g w K l 5 t e M 2 m 1 T F 8 5 V x Q l Y 8 x E r 2 D 6 r 1 X H k X v 3 0 u P V S U 3 4 A Z W A f t U s G b B a m v I l Y K j j c 4 y h t L k l 7 8 t y K J v l 9 y t j a C H g 8 5 G i B h A O k p 7 w b 0 2 C 0 S w + P S y 7 y T o X G w R g 7 m U 8 W b 0 E d 1 S b s P B y A i n R K x B Z P L y u E H / n Q r H K d n C G E X M x f m T 7 X k r R I 0 5 O w h G I s b 6 W i e P k R 7 O V F R r b A u l h C p k y A U 3 D M p 1 Z x U I 5 g G h 8 H F 7 F Y G w P R 8 u D O L 1 g n e D 0 e b X i O k j r 3 0 S y q 9 9 Q 2 F D Q i x P H 3 0 A i 2 W s 8 T V e 0 g R t u f R B O 7 c T E W p T W j m D k r j F e P 4 Q z Z 6 f h C E 5 j s X A B Z W + E 8 f Z D N E p s A 3 r l b 3 z 9 6 9 i 6 Y y 8 B p K Q D P V a N N N 6 A S a E D A c + 2 6 8 z q k Z d y N l Y N n V N S Q o Z b 9 H I 9 n F j 3 b j o 3 r C 0 Y K K K J 5 f Y W 4 R 1 6 K H F + 9 q d + / J G Y d 8 g g 1 u F + i Z Y z j m i g i J X c u + n d 3 z e Y O n L 3 J s 2 a k H v W R F Z 2 o S o p Z S K 4 D h w 4 g C 3 b d p q K K 3 X a C R i 1 R 5 r f 0 7 o 8 m y J f n W E n 6 k k L p D R W G F 4 P l b T B s J 9 g 0 t C J j 4 0 Y b F Q R b Z Z g 5 S 7 Q d 7 D B l c I V Q N 0 O U h r e X 3 E W X z / 5 y y 8 Q T F s J P W W n n P i + X 3 4 c 7 9 y 9 A z P h E A 7 c t p W g t X g A 3 T 0 J B s Y B u E I J V B i f a f l 5 h Z 6 w Q G Z X I b D S 7 G Q f O 1 e i N L C C a R a e l t v C 0 e P v o M j 4 y e 2 P 4 d K l W c Q S C f z j X / k 6 v e E W d q Z m G p g m M I q o O W b a b V U x o r d U w 0 0 / e x i D j N + W H + q j G s q D 0 H v w + i u V a a w 0 J x g n M R Z z 0 1 C w G b U G u M X v B F 5 3 o Y S G X G B L 0 6 I 0 H m Y / J y t M L + i w u v h + F S 1 6 P Y H Y y 3 Z e L k w Y U N E 9 E Z g O e j o f A p 4 A c o z J J N u 6 y A Q U V 7 E / J F J o K a r 6 S p u E 2 s u A l P 1 r I F 0 p w s d K 9 f Q M 8 j s N a r N M 9 Q z j x 7 h R d L D / T j 6 6 C X 1 7 N R 2 N M a 9 7 h u V m W 7 H 9 x p K 7 e E 1 7 u p G q s m N L D 4 u k S d P s y + I i + 3 A e r c o i v O F h a G W J r q + x L p N w 4 H 2 q / F C b x o h 9 m S c w y k O y Z 1 U G g a h T f p 3 b k b p W / 7 r W W Z 2 M v M 5 3 X n / d d Y / 8 0 Z / + B R 5 6 8 E G s l a b g d T N Y N d N / l E Y 3 r W V k v O c A u s L n 8 e 1 M S r y X d I e a d K 2 0 5 u x E M 3 F U D c e O 8 f s b G B 0 T m N Q A 0 k U 7 P S s 5 u e j G f H b d u h S r M X r h S X a A l q l T s R s B M x h K n 0 O F K 5 n M X 2 b 2 H T S r W o 6 9 Z q x U u V x A / 3 8 8 j 3 J P E M V e z Y D X J F U X D t 2 5 l e c 4 U K l p L w v g u R t 3 U J F I G 3 p D h r b 4 + d 7 B N m w 2 8 o S l d n l V W t x N 7 + B B q a Y H v n n 5 u R d 5 W t C Q o U m M Q n h o 3 I W w h e s L X e j / i B P x Z I z 1 X k Y 0 O W b q d f T e 7 V Q G w p i K J E 9 l j A u V 2 c P P 7 v 6 Z w 1 h 4 s A 8 3 f / 6 w 6 b X j v 3 4 D j Y J o H p C v F + F t 1 r H D T 8 + l D z R r X V 7 X U F T 9 3 T K P y 2 m Y Y L 1 C o P n I 3 N i + L l I Z 0 u i I t x s e S 5 O U 9 D j V I s v p J X i U w M n z H C + B o J S x n 0 Z Z K 4 H 5 e / u q i A e 6 W V 6 B S M p p P j L g k O I d P v I a e v u 0 H Z q T N J y x U e O S W R x 4 6 O 2 X 0 d f P z 4 X U 6 o q Z k S 8 P Y D X S i I 1 P 0 e P 3 G s q 9 m N d U I Q / Z h p / t 4 D d 0 W X 0 S a X w R F c 9 + 1 i 2 E V 1 5 9 A y P b b j K p d 0 3 g d Z u H J d g e a L 5 w j H 2 V Z F n p u Z x e F A k 8 f 0 D 7 R W g c T F 7 M 1 v 3 L Y K K I I Q k 4 O p p O c h n G d p a 3 v Z J Y 5 7 N e j u / 6 r k / g l x 7 5 / G W q J N F U + O t H j r f / A o a T b 2 J i 6 S 4 z T v R + M x 2 + H a I k R C L I M r E S K m N n L w A z n b + e N 5 0 j C 8 n a m M 6 R X G v p i K 4 T d V 9 H R d i M l y e C e P m i h z G E t h H T b 5 v s p B Z i f Q l 4 Y 3 W 4 I 1 F 4 w m H z N A l v m W o 0 X 1 S z m w Z z O 2 m N t a s P F c W 8 5 9 H l J y j Z o C q L o X + k q d o T o e X q R r X h J B 0 i m O o e x i Y + H n r c j c / + X l c l M H Q d H x X d Q 0 X 3 u W p I f 9 8 s r 5 t n j J e m E s g K Z 3 l e x W x g X 6 7 W C e Q a w Z 5 D p b i C W m n Z 3 F N 3 l g 6 q O U 6 2 w T S / s o Q 3 X 3 0 V O 0 i Z t r f C 6 G E w 3 s v v u 3 h u n L F T z F U k h S n i B 3 / 1 U X q 9 E p W O F t 1 T o z J W U C J Y d F 2 B q i 5 A E H Q + A m 6 k q x d J 0 r U Q 6 f V Y Z C s 9 H y k T 6 5 4 M s J 6 N I h X Q p l I e s y e D 6 J a m + r D d 5 H 0 p Z u o Q y 3 n o 4 H E a H B m d O k Z i e w m I Q d b R w u 7 d N B r s R h l M P R x N / a p 2 P f o 3 f X C H d p l r 1 C v 6 n N e i E f K 6 + l A q 5 F D I Z c 1 n G c c n 2 R f K 5 L l J J y u 8 1 v q 4 Z q m o p f p 2 a r z X v 5 t 1 t t l B u Z H F Y m 0 C F 1 Y P m N k X 0 i M D J z U m p Z N w M B n F 9 i H 8 O M L X 0 5 D a 3 l j A M 9 5 3 4 9 P b f N q X i h K i V S i Q F w s 8 Q w T T 9 O q t 5 n M 9 L e H C w n 1 / b 6 D a 0 X / G W L Q 6 Q b S Q m 8 V S a d E 8 z r F M n u 5 u a U F i z C Q m l H p V R 8 m y X A 0 m L T f p Z A a 1 S l M e x G 4 m 4 P 4 t + t y m S / q w a d V Q o + L W q D z O z x 1 G P V v H x G / e h K U H w 4 x 7 8 g T F G g F B 2 k O K M n B + A Z / 8 l S c Q Y K f / k 9 9 4 n N C o 4 Q d + 9 X F 2 U h O 5 l V n U C i m e 1 z R J A i 1 V Y D e a w V T N K G / Q H R i 6 U 9 H + G e w I B s 8 O j Z O R y 7 s b S x i M V k z Q r U y Z l 4 r u p I e h K Y T l G 0 K t m U C h H k f F 0 Y + K q x 8 1 T z 9 9 r I V X f / U W k V Q c + 4 0 b s F w q Y m F 5 k Z S r B x / b v x 8 J f j H I E s Y Z S 3 T V L W h i V 6 y 2 j A h W a W S q e P Q X 7 y e g 6 R l d o o H 0 X g S b l 8 F V o U o g 0 3 D p e c P y 5 v V m F t 2 M 0 Z I E U 5 g G L s L 3 S n O 7 + b 5 a 1 5 R h C x e W d m M 1 L 0 N i P 6 P Y p K U J R M M v K e X m W X 5 3 C d F o u K 2 o i u 8 a 2 J I Y N e N Q h 4 8 Q a L R x R k H J P J T d F R X e / W l e y 8 O 4 l 1 7 2 0 o z 9 j D H t 4 1 4 m n f O 6 N c R Q Q r T 1 Z X O u 9 E D G 9 6 P f 8 Y D J y h W r p w i a s / i b v 9 a s E z q + 9 j w / n e f 0 k u a S k Z i / 2 a / h E Q t f / O J f 8 D s Z W R c W 8 o p R b Q B L B F S J b c i B 3 / n v j z I G m 8 U v / v K v m f 5 2 f u 6 n f + q R j l t b K V 0 w r 3 p y d 4 O N q B M W M t e Z s Z F 1 s Q x 1 + v u g f r H g o t m a K V u R p a Z b r u Y x 0 F q C N 7 S N j c k g U l S D D a d U t S y K l p N s l A 6 Q 1 L F q o A 7 d G I 2 W 0 B t l z G H J s 8 j r 0 b I a e r Z K R Z 0 z 2 3 n l H u p H P u B i + N 9 C l t 8 U G l o I E S V d a x H I J V S 7 u 3 D 2 3 n H G R D W c f 3 A L 2 y u H 8 w 9 s Z 9 s 1 8 A P / 8 T W c / N A o Y z Y X g k E 9 J 4 s A Y h D / G Q L w 6 N 3 b e L 8 q 8 v k U q Z P m R t I D M m a q / c x O v I o D G N 0 8 R J r E Q q t z q I M q Q Y k + p U m i 2 i J d R J P A Z G 2 V B J F p U L d a q g f f r F I h y v k V 9 A W j 6 A 5 S + f h d j G r e Q 6 o a Z V z n a X r M R k m a P 9 h i r L P t c 0 e x / O F e s 5 h R 2 0 l / / P d f x o k b G G c w Z n J Z p M S W Z m 8 7 E K Q S 9 X i D N G I N 9 A W 6 E O H f Z n k M K V D E R / r A 8 6 P + I D 2 s F n k W G I P b C / X C r i g V X L M Y Z L 3 Z Q 7 y v E 3 p e V g T 9 f V H 2 a d B 8 r 7 4 R P f c T z M M j m 9 k e N C I E q u X p g S N 1 F s c P p d E 3 J j P A W 1 U y i H e x D O 5 B Z K q z e P X L R x G J 9 q F / Y B g N 3 4 2 M h x b Z p / a z y a Y n z y M S 7 y H g u 2 j o k k g m P Q i F u 3 h f N j z L I / 0 u 1 y + x b R 3 U L W 3 7 q T Z t 4 M 4 t j H 0 9 Q w b U I c b h H V E d 9 J u N c u s t N 9 M Q h y 4 v T 3 F + 7 r M E V P s k P Q V D x 1 L x j C D I w D W K d D F q P N N G + X a D a a z r L O O 1 h f Z f t t S 0 4 y s l G b M 3 2 Z B 0 r I S y r 9 c C 0 / q I t n H g 7 f f 8 S x v K k 4 E o m J + n x w 5 7 R X f J r 6 2 c e b J h n l 5 B T 0 Z a a a R R d i o j 5 0 f f 0 y l Y s 1 W U R v u o c E U T O 3 i c e l q 4 R p 3 K j D P o e Z T i 5 n c T D 2 x D 0 O 8 y 3 2 t Z x T / 8 x R d x 4 t 7 N O H L X N t M p o q v a z L 5 K 6 h b U U n E q 2 q v N J 3 D / g 1 t R / t l 9 8 N w 3 b a f q + d + p 8 8 v s M C o I 4 n A 1 9 R w m D e w S V A S B W b d V y W G B M Y S D j E K r g o O B E L 8 X j d Q 8 C 2 D k p w 7 B / c w C / L d S Q c q k Q m w y P 8 u g z b m c z 8 1 h + X b 6 V m 8 I D / / 8 A X z p 3 z 4 A D Q e 4 Z x J o k K x Y L V 6 B h i D E g L 3 H F 0 L C 5 a N + h B n 3 u V l f r 5 m g m y s v o c s X J W j 0 w A R t d L N u z d O V N Z R r J T N + Z 2 h p u / 3 1 N P p w K E J D z T 9 Y F n m w V L H J 8 + w + b V C 5 L Q 1 o 5 + d Z 2 A i m X 4 n A P 1 b F 6 2 + Q L c 2 t m I f 1 C Y h h e u j d N 9 y E q G M N z u W n k W F x v c 5 2 7 M / / k 1 1 6 2 L e d 3 d N 9 o j F N A y N 8 2 j G 3 x O P s 5 m 8 S j P 8 G E W M M J / 0 v z j 4 D d 3 y f M V Y y 5 C a m a o u A y l L a f 1 B M Y o O i c u s + t o e 6 C n X p y r R 5 V Y A Z 9 i 9 c T q n H g 1 N m a c V a 4 d s L q K v B t F G 0 3 e / G l L h K / u w 1 Y i Z 9 b z q Q l b y i f v U 0 H C 5 7 a b Q k F t D 3 b D C r g b n S O 3 D Q 4 q 5 Z S 1 h t F l D 3 J J B l G 6 R q e a Q 3 D y I 9 Z D / l v d V S T F V l g E / v Q o o Y d j f Y K Q 1 6 i S J C o j h s 8 9 j f H M d Q p Y 5 7 / u C w W f q h D t Y d p V i 8 A H 9 P G q X H / V P / 3 j l w C L c + 9 7 3 w f i Q N 7 3 0 z 7 H A G v e T 3 6 s g e 8 r W K Y w i e R g + s S p Q W W p m s C B y M n x Z b 9 B r 1 L J w E W t X R 3 c 5 E s j 6 s s 8 k a 8 g g / M I C B 2 4 e A n I 9 B N J W L C u b g O Y U v T y C w U E T P g Q z m H u 7 D 4 X u 3 E K C k N z Q A m l p l L A 7 B q 0 F Y z V D v Y t y U D C R N / Z S N 8 x N U 2 m 6 g j 5 8 l q P T 0 / e y L B v J l g p 7 l c D n t / s l W F k x K P e T S 0 g 3 R J d Z / g e 0 c 6 T H n S U R / V 8 u v o i u 0 y f S Z j 0 Y B t S I N H + 8 f 7 s H A 6 D L 8 Q R / 6 4 l W M b t l r 4 l c T i 1 H U j 7 7 l x 7 G q J 0 V 6 G Q L Q E x n a x z B A C R y b X t v z C I U F 7 U R V 1 j O N W Q z W w r S 1 0 Z E 2 M G S E m 7 5 B v s q I K V Y n T d 8 I K N 5 b / X e 1 G N B S 3 h d Q E l n D J 5 8 + g d 7 Q G p b m z 7 H h A m i 4 N P F y H e V / l 7 K l 9 0 T 7 3 b p o g q f I j X J g U V / c g K V U s / D i B R 8 m 2 n P 7 N k q H 6 k k 6 F Z W Y k X F y e y c 9 l A 0 o g c l W c w 0 o e j x R 0 r s i Z l o L y J H O 5 N n h 5 Z Y X e X L o B z 5 / z C x E t F U g R 6 W q U G H z b I + a A d Z 9 P / M 6 5 h 7 s g 5 8 8 T o B q X J d E e Z A 0 K F f B y g 5 S C H M X l s X U R T G F x s R a i A c a G N / c h d I N p C d B A o F K J D q n M R Q H P U O N l j 9 b o U U u U Q G r A T D M w U r d j W C 5 A J 9 T y x a S a N R I Q x s B 9 h v P Z 7 8 0 e e 0 G w V S o L S F C w z C k D V j S H t T z L l h 1 e S m W Y 4 w U 9 o 0 F p P 7 F M G Y c R V x a X k a 2 w H b z x H F u f o b B v p / W 2 z Z U U d Y v L o 8 g z 0 o l D b k t B P n q p x H R o f m F E V Y 6 w n N 6 A g S g z 4 V n H n s B p 4 + c x s P 7 7 8 G J g 6 f w z j t H s H V L F / 7 s T / 8 S + 2 6 7 E Q 5 3 B K 3 8 K T T y p 9 E s n E O o X E Q j d 4 5 u e x G e 8 B g q q 4 f h D A z g j T / L Y G j / M A F W h z M 4 i O W V V T z 9 1 F N 4 4 8 2 3 c f b c e e w Z Y F 0 j u 9 F y l t T A j E X 1 A D l 6 8 A r j P 3 r U j U v W z Y w T / u 0 l l Z T 3 V d 9 r Q 0 5 7 Q o C d 1 F K S R G D q i A B n Z u U Q c H 6 f 5 g S S 9 R A v A X + D R W o b h M o i I h q 4 r 7 L / t K e E p s c r 4 6 G g T E q m t P n V U s 9 E 8 f i r L + E 7 P 2 p v F F i s J M 1 i w L 9 r G e 8 + z Y q v W w R J 5 1 E p V 8 t 7 Z f M 2 i o J g 0 H r 7 r A R B 4 z I x l y b P S m r a k Z J 2 t d U S 3 a M X S n 8 V y 1 1 h H E z 9 N Y p + x S 1 2 7 J O p r Z G i a c 8 A N j o p Q 7 2 x A i 8 V K u I J m 2 A 8 7 A 1 g / n Q K m 2 K k Q D 3 K 4 p G G n p j B b X 8 2 j + d / Z T / p G T l 6 X e u r 3 P Q C m g 5 k d 2 C z W k Y g 4 C F 9 q u G Z r x / B J 7 6 D n t 9 4 V K 3 H c i J T 1 9 Z f D a R y O + C e L S P l 2 4 F u W V A a h S Y p n Z I o T a u M q i i e p 4 I f / p 0 / x h d + 8 j t p G E o I W j N I h r z Y 5 l / D / d U q u m Z 6 U F m U M g C z i + f R v 4 t t E K 9 h K V T D K c Y J k 7 x f u j m C N L l e K h 8 m l Q x T U R g f s S w J 1 m + Y Q O s 3 m 7 t 4 k a C i h 0 p r 9 B r 9 C N B T e a i o 6 2 r 7 w c T r z q G i r a W l x B s 8 g O T I 4 V d x 0 0 g M C H b h n S 8 l s O / j l 2 B 1 7 7 R n I 7 B 9 z B i S u C k l i q 8 i n 9 u H q t s P b 3 j E 9 G + l N o 0 Q P d b Z l c P m n M 3 x e 4 Q 1 e L 3 K F M s L 6 7 G o / I C H w B G J O p H L C l A y u O / W f Y l 2 v t V 6 K l t U W 1 3 g S l F d n J / 9 q Z 9 4 R B 5 J D j s Z H E O R y h P 2 9 V B R C s j k d j O w X r Z P 9 l W w f e v 6 t k 9 T K + u 7 v / x d i b y T W Z t 0 l Y j m b R Q B q T P r v C M C k j y X 1 s O Y K U C 0 K J o 5 0 W r m 2 G F 6 6 I A e n s w K u z R n r m I s k R n A Y w f p y R w t X w 0 L j i g u V t I 4 Z x W o / D U q q n Z Q d Z I m a X B S M x X s u C l C X q 1 N X H z 0 3 g L j l i 9 P Y 2 C x g M 1 f u o T + p 6 Y x e V c S P e c L S P K Y e m C Q O s m O U u e x I 7 S y W a l x g S h E 7 h / 3 M U Z x V n D j 7 i 5 j / Q O O K s t K p W G 5 U p k 1 Z B s h L B a G E N X 2 X 8 4 4 r Y B 2 S b F T 7 u p X p c o b D Q 3 q u n D 4 N s a X L K / 6 k o S U v p M W 2 a U Y q I J R 5 w A a h Q h / X m f c R g / N + z h 8 r L e 3 i Y K r Z R 4 y l 2 W b l C p K f x N M d U 0 2 V f v U U O J / V W U i e V 8 N o G q 7 M Q f j 6 x Y r J a b 0 / D k v R u N K J T O G Y P v a 2 v p u E U N g z 5 h 2 b 5 B O q q + 0 / V Z n y E F 9 o Y m r p 0 8 e w 8 i u / b B o s J z x V f g 1 L t X 2 E k r L m z i G 5 z d L Z w i k u 1 g H b S 8 X 4 v W U A N F 0 o w i v p X V f Q y Y m s u m e A 3 / 7 l b / G 9 h 1 7 b A C b I v J z 3 l O P z a l q m T / L p e O K w d y 2 C G j r M f m 6 6 N x O f X U f x 0 q V F p z i s D T V J I 0 A C 5 c r L 5 r V s Q H f + p 7 T f x / S 4 d R X i L V I 6 7 5 K B c / Q a p e u 6 Z X 0 r K n O o J u U T C 7 c p n r 2 j q w B 9 3 Z T 2 U b 6 E J r l S f z P L / w R z 2 0 i u 3 A I J 8 + c w 4 n T p / F j P / H r m C 0 t 4 G D 6 p N k 8 P 0 + l 0 q T V k i y a 5 a U H 0 1 Q e x U l s W L 6 G z f 5 z V F k a g F O f G M L A 2 2 m 8 / e s 3 4 f V f v R G e Q B D p H h u s p q n Z C f J s y m J p R 4 o e b w n 9 H s Z b r S y 6 k E a v u 4 p E q 4 x u 0 p V e K t Q A Q w 1 X e g L + R M g k L H q U j C C v V + a 5 R d p 1 6 2 s H 2 G F U B q J J i x w 9 T s 1 k E L g I / E q V i k Z l q / l R L P s x S 2 9 z v s m 4 M E y F S y b h j O m B B T 2 4 e I z W P u 1 G i A B K U E e U d i L s e Z G g U V p l u 1 r 0 f n A q y V D D W j 2 H 4 / k Z n M o v 4 l x m B V P p D O Z z J S z m S 9 j V n 8 Z a u U p q W i N z s f c 7 V 7 3 p X E 0 / 2 P u a e 6 j o B A W / 8 L r L h m r p q Z U T 6 Q O k q + f V S i Z Z o Y m r i a Q 9 O 6 J Z O I / e T a S 7 7 W 2 y B R a B y V b q O j J L E 0 a h m / n D q J E 6 a t x J 3 3 e Y i A G p k R Z e f / U Z f P c n P 8 O u U I 7 U d I 0 N B q u O P / r C n 5 t z N d l W Y O v E f 1 e L r n l Z j H 4 J N / Z r R 5 w / / H 9 9 p 1 m + 4 d E 2 W G y 0 m d V x z K e v I 7 B W E Q v a G 6 5 f S 7 4 d m b 4 K O W n Y f 8 G A u 2 m t s s y 0 x h R N e S n U l n F y f o g B s z 2 V q C P y T E q L 2 3 G g b e n U i e Z v t i f V h Z 8 7 E G B 8 0 n B q 1 6 Q I b t i 3 l x 3 m Q b U 4 i + 4 R P S 4 0 j s 2 3 x v F 2 7 i y m n E X q q p 6 n S q 3 m d f T g A L W 7 P K c S E f I e Z A 5 U X s 2 A L 6 F A a u R 1 l z D 4 7 C J 8 x 9 Y w e W O S v 3 M i q 3 3 H y O F X R i J U e l p 2 t r u W 3 i f p m Z J 8 T V A h + u g Z E q R Q 1 7 1 z E F b f I A I 1 0 r f F R U Q D X g y 7 W A 5 v G A t F Y P J i E L m 1 P M q V I g P q C o 7 H I g y 8 6 Y E V 5 J O m a 8 X s D / 3 O f 8 e + N 9 7 G k T t v p c L l W Q R 6 Z 9 5 T 8 w / l j e O R K A Z 8 p F i V W T h C W 5 D o G 2 f x g q j R e 1 W 9 V a T 9 e q B 2 N 6 Z N 9 l j r v n h t B x W I 9 V Q r y l u 1 m i 5 M L 2 d w c X I J I c a y i i H K F Q 0 0 K 5 5 g f M E G 1 y E d U 3 2 1 w 5 O s u h I I 9 q T m O p r F 8 6 S r n T V T o r v 9 N A i 8 l y D N A q v v M u k V 9 P Q O 4 u g 3 s h j c H a f 3 s G c v 2 B k 2 W 1 J z L 6 F n / M O 4 u H Y A 8 f B t c H r I Q F h W Y 1 Q N n E X T 6 G X Z F 8 8 9 8 7 f Y t P c j 1 G d 7 S l N n j E m 0 c b V 8 i W z D h d 7 2 o z 4 V S 6 8 u X 4 T X R 8 p 5 D R F Y z f X b Y F 0 H r S 3 O f / 5 j n 3 m k V i e t y A w T J K O 0 M D a 9 0 q 5 E y u 7 J U w k 8 e r + U 2 U G w X c 8 C x c j t r 0 y l / 1 1 I 5 5 5 a N S T c a 2 l 8 P D R l v q v U Q i y H V t 1 e K Q 7 X G Q b N 2 j R F X J z d y Q r q C A U b + C + / 8 3 u I R l 3 Q F m J O F y k K O 8 V k c W S B e W 4 x d Y x a P k z r m y f V u 4 D T z R m t k K I K a m W v P d I v I G l M 5 G O / 8 B L e 3 O 1 F J E T K w 8 + 1 9 V p N g 7 E u e x + J i f t 7 M X d L k o Z A + + g Z t c K t / + s 8 J h 8 Y N o D U w K i f 5 Q h b V c S o T F 1 U j g Q B 5 E w 1 k X K 3 4 C 3 k 0 G I w v N n v Q t w R Z m w S Z S s 0 c H C G d K v Q j f 6 B L Q i G g v A w 8 K + V 0 v S C 9 N S i s P J a V K T D t + / D s Z v 2 0 G i w g 5 s F O O k V G j W i g 0 p d p 4 H w M M b Q o 3 u C 4 Q C C f i p 4 S F n c i 2 h G u r F K Z V + m o Z k s a 2 + M G C k x F Z / 1 k G e Q v u g x N T / 8 W 3 + F w 7 f e C L 8 j y P i E f j X b R K X Y M I A q V w k o K q d t + 2 W A t F + D R r B 4 e w M C b b x S g z / g Q q W U R 6 F Y h N u t I Q B R L / 6 m x b r w f q Z f e M M E D R w 5 K Z b e C i C 5 0 1 Z Y z S v U 5 G Z d W + f E k t s I S A d 6 Q z 2 8 O r 1 x / R R 7 J Y t L m V O o 1 s R K W H 8 Z o O I C 8 t F u b O t J G o 8 o r y T 6 q D I J 1 G F v F w 4 e f A v b t + 8 2 1 5 U O y a O q z v K S N t N R 8 e x X 2 3 B f W 3 S K 4 8 L i v b i 0 e g t y p T 4 T J G 6 U q 3 c Y 6 o m e N r M k 0 k V 7 w 4 1 v t 8 g n S K a W b 7 8 8 W + N a o k d S 6 m w d m m d W L l x k p 7 n x 6 R / + I T b U T Q h H + t n x d u B b y V 0 y r z P 5 4 3 j 2 7 V W U m z W k 6 Z k z L j 9 W S C l E e 0 w a 3 Q j p B T v 8 5 j 8 7 C j 3 Z L x a z x 1 O U m j Y z z / n q I X f 3 a J 0 S F c A c S k v T 4 r r 5 + Y s / t w f 3 f e 4 1 n q + Y R w p G J S w U S B M d c D V m k X b 6 4 W m l s H f l E s a 9 U Y z 7 t b T d A S + v E a 5 b G G S n X j f m Z z i Q R 2 p 1 y k y d y e d W E O s b g D e k 2 d o N / O D v / D d e t c r r 1 2 D G 3 0 l h R A e l G A 5 v g O W o G Q 8 6 1 5 j G s c Z F v O I 6 h b e C J 3 A q e g q T 3 R V c D N U x z T a b 5 8 9 E c c 0 z f m n Z / V 5 5 G s 3 5 k 5 F q 4 g / / 9 f e x e R V P 8 v M G F Z J l X M p X c H Y 5 y 3 g 2 h 6 l M H n P Z P E 6 u H i b 1 q + L s 2 u u 4 k H 0 N F 9 I v M 2 7 M Y I r v q x U C j d Q 1 Q g U / d / Y g / L 4 i / H 4 L j z 3 2 J T R X n y e L c J s j G A o Z 8 A 3 e z R C E f / s 8 J R o y e T E p t I W / / v P f R 6 V a w x t v v E w w a 5 9 I e + x L s / S V D c 4 3 V g i 2 O D 1 w A g e P n M G N g 1 u M A Z X o V e A w 1 J E A M p S R w F a f a U 8 I f W 5 Z 6 2 H F R i P 9 z U S n 2 B r 7 A U S 7 E f 1 9 S 2 f t l T z X 1 a I E x r a + 0 x i P b 8 U m H g p I m 4 5 F E z x e u q T p Q U 1 E a A W z Z b s h i u 0 U p 9 P Q A A s j 0 X 3 Y u n 0 T V b G G M m n P f G m Z j U p v R A v I b o e j q o a X 1 W n h 7 c / s w T d + 8 S 7 k c j Y F 1 T i P 2 e 6 Y z X f L Z w / i 1 p 9 + 2 w D J q i a Q + S y D a W 3 U y b I X 6 c G e + K W 7 e C 4 5 P c F R L 8 w g 6 / P Q g K 0 g y 7 j G X S 8 g x t / 9 y 0 n G C b P n 8 G + / d h Y N T 1 S 6 a i T a t L C F M e T Q Z g / c v Y x B w h a 6 H 4 v T e I t e V a j f N f z h j / 0 A i g 3 G m c 1 F 5 G s L K P E V L s Y + B J H f W 0 D U m 0 c X X + O e K j y O M o r 0 k N P I 4 x S B f N K d w g l r H h f r W W Q 0 x Y f X 9 b o 1 e 0 T P T K p h 7 6 t n 2 m 1 g K 6 D F e r j o P R 1 N K r f C D N o d r S p e L Z Y x u Z b D Q q F I Y 7 E J O c 0 3 r L f Q G 7 6 e S t 5 C K p 3 m R W i A a L A k S l 1 v 3 X Y T S u U A S o z 3 P v G J T 8 L Z d T / K p S b y e c Z h h R r y i 4 f Q t 2 X A v K 8 1 Q u Y 8 v / b U a M z g + 3 7 w X 5 u Y L O j X E n h 5 G 8 D n 2 I a F / A o 2 J + 7 F 5 v i 9 x i P K I 2 3 d e z / L W K f R f R 2 T 6 T e N X u g B 0 5 2 H T M u A r K 1 l z b k 6 O s A x X u y b Y + h d 8 o E B N Z u 6 g Y p w 2 z X 3 x f u 7 E q 8 r 3 3 6 3 L k v Z 7 e 1 3 6 y I w S U y a n w 0 g G l d J H U I z x Z i P V m r n H v v J C 5 L O 1 J G 4 v 2 n G r g 4 e O m U a T c C 7 c O E S 6 r T m u U q B V I 9 g 4 f U U B V j O A D x m G F / T f y x 8 5 8 + / g I / 9 3 M t U U K 2 X s T N w s p T y V A d + 7 X a 8 + K t 3 w D z U j P Q v 8 u s n D Y A e f / w k r S g 7 r r q A S z S g U 1 S U k o u e h Z T J 3 d W L F W 8 c s 1 T a C 4 O 0 2 L 4 G i q R m P / 4 d 3 c i 7 n M i T w l V Z r g A p 0 F b L i 2 2 R W Y T C l 7 C Q P o 7 F T x O U W p J A 7 2 T R + 9 z 5 0 s s 2 g D Q O 4 7 I n u L p I 7 c L + L L o C a + g P 5 J D U V s 2 O K o L 8 j f b 6 F Z k V S G q 8 P v 0 Y 3 2 s Q u G F m Z z h b e U N n B a Q b X z 6 D f / L r X z X t J a a j / Q W b b E N 5 K I 2 s N G q 8 n w w / T 6 7 w h K V C C Z l q F b l 6 E T 2 h G x h D B X H h 7 T V U i T + 3 5 a F S v 4 K z q y f Z p i 5 z f 3 v L r w 2 A 5 f X t G A W Y m 0 i a O X 6 S T D Z n z n n n 2 B T O H 3 v d e C H N e N i + w 3 5 y B 6 9 g d G B T 7 E 6 + V x / S s w r t P B K e N C 5 m X u N n d Y R 9 d 9 F o 2 t f v 3 E c A + 9 F / + S M 0 p H b C p I M i J U 3 + 3 8 i 3 9 E j Q R l O T W b 5 9 o i U i H Z k h g O s N P 2 n o u 5 + p m g j Z q X z L W k I 8 o C d y t 7 B c n k E 0 f g v L 2 M Q L 5 9 0 4 v 8 I G b s + m 6 I g m m z 7 x j S d w w 4 0 3 m Q 5 6 6 r l n s O O m X V i u p 0 m J a O F b W V I k N g p p D r W L C i R 1 q 2 H y w W F M P D C E a p k x C G M X l 8 O + r t O h g V d 6 U I K p 5 Z C q e v j q R K O 0 C G d v E j l P g g G v h 9 e I w U v l q j t I T + i 5 z I P Q a N k X s m l U f R H s j I U w s 3 k Y J S q d y J s C + m o m j a Q 7 j H j T z z h k C r l A E F Y o R s r k p 6 V m P / C c F r 3 N 7 L Y e c n 4 X s r k U 0 m t L V B q W v Z F G X 4 R x B M E 8 H C o j s 7 C K f t 7 D x 9 / o A a p 6 K O j 0 z D z S u R I V h 5 6 D b e Z k b D Y 1 u 4 h I v I t q K L f k w J G 7 d + D w n b v J I N 0 8 W I + 6 H 1 6 y B R c R 4 q C B D 6 d z a A T 8 2 H P x d a z 2 D p v B 5 G T I g 2 T Q D x / j u K A v j B 2 b + l i f D B K + P W b C g N N Z x n K O i k 5 6 K / o l T y A g G c / A Q w k m m i u k C t O M f 5 O m n b X c X T I w O I z k 4 P V o F Y / i 0 D t n M D o + S q + Z Z d l 0 F P D i i 0 9 j d W U K 0 5 O n k V m b w / z s B Q z 2 u O B l d S K M T 5 1 N 7 Y Z r P z T O 5 c h R H 6 o E f Y V 1 9 6 N V m W d / F l F d O 4 p m c R a 1 t e O o l 5 f R r N K 7 0 n o o R n / 0 0 a 9 g 8 6 Z + T E 6 c x e L C D J I M A Y x F M T T R 9 k 3 f 8 s 6 x 3 0 7 Z O I v 9 v T y h l F 1 J g E 2 9 L 5 D q 3 c n G t z A 7 9 2 W 4 o r v Y W N v x 5 i U b 9 B r v u X e z 7 d Y 7 I h D V s u f h C t s D x R o Q n 8 y n c L Y 0 i X c q p / H q z A G E g y 4 q r A N B T x 2 f / t U 3 8 N g v 3 g s 3 7 2 k e I F B f I O e P s 0 P Y 8 W w / j S 1 W a e H K D F 7 O T c + Z D U 2 8 o T C G E 0 q S e K m o o j m W 2 d y k Q Q q k L J T Z 8 d X n o 6 c q o 5 C e Q z z i R + D V e T T 2 d 1 N Z y 3 C X S 9 j Z n c R Q g z E E F d d V d K I W r O N Z X w 5 v l g Y w m 0 s y H m T B i e l m M w e H h x T M y b L x 0 D y 6 g L u M m C d H i t d C n F 4 r T C U t p l e R i H U Z R V V n j / 7 C U a z e 0 4 e 5 + 3 u N L S + y n E U a y 0 z d g + H f f Q u H f 5 j 0 S 3 t c s A y 1 u h e t G m M K D c L m S K 1 q o 3 D k W b c c P T m 9 l R m q k j F n e 2 h J + 6 6 + J O l 0 E M N h P + K t R S S 7 h q n I m l 9 o Y Y I e q i P 1 R h h b 4 t e 1 A U W P w 1 Y 1 G 0 b y v F M n 3 s J Y o o X w 0 H 7 + r X 0 c b A M m Q 6 P v n S 4 f H M V D q L h 2 E q A 2 i 6 j p U a A t U g G N l 5 m 4 j 5 q h P i i n 4 Q 4 O 8 j 3 p I f / m B Q z N s 1 u C 5 S D 1 M 7 M l C G 5 7 l o Q 9 1 q S E h M Y r R S 1 F B T u i i d j a 8 3 G j m P F N e j z N S m 9 T v v 9 v Y O r i 4 v 3 m e D 9 a q c m O a i w / A / o g a V x x 4 a s 4 k f l e v H P p u s t g U s N 3 w K S V u 0 b Y E b I i H Z c v y V 5 8 n J 3 d M p u z u P I l 9 P f 1 I R q J I e A P k z b F 8 O W f / 5 C x n M 0 q L V W d l s 3 f y 6 a y z N i T 0 u c h V x i N c h k L 9 D Y D X Q H s 3 L z V r B e S h g l M 2 k X J L C 7 U O q h S x O x q V G z 2 m h 1 o M 9 U I Y 6 A Q l j 9 7 N 6 Y f / R T q n m 6 0 Q r 3 w d / e T f L r 4 n Q V 3 g 2 X P e e B a 9 G A n Y 5 w h 7 x J i / h x 8 2 r i F N M 4 d D F E B a n b i g X G g N p I J E l T a D y N E g C n y V H j d y O U R Z H l l 5 5 U p k 1 F N P j G L v q / P U g H o V + m 5 v T R A b o u B / v d s 4 v W o p P L O N A B s N l t Y H z O l t q 7 p O Q Q A 4 6 B i N Y W l q Q v I p z T E 4 Y B b T 8 G n c p 1 7 5 U n U i n n 4 A z y X X k 2 X s D N r b W n 1 Y j W 7 x W x N o M x e o 8 7 7 s F z K r u V L D f z V X 3 8 d w c E 7 s L S 6 Z s D k 9 b k Q q f 4 V H C Z D S 0 J X L c E K b K Y S k 0 W 4 6 q h X 0 g S B x i m P 8 z 5 Z V j j D Y 4 1 Y 5 C s p r L K d r U a J D I O v B J 0 9 I 4 g 6 z 7 4 V E A S g z k C / y v M f f + s / m M + V g t 8 I J o n C h g 5 d 3 C g C n 3 T F + e M / / c A j 3 Z G z + P t Y j v H N R L u + a u + H q 2 d B d K Q 3 3 E C h 6 k A y f I 6 d U M D a w h k c y f 2 D 9 r f r I v O g a + j Y 1 k O K 0 1 Y K d U i r u s o T a A m r K 4 g O 3 4 H C 2 o R 5 u o a T V K 7 W K u P s 7 A l E w r T G j C k E T L d b a W B t p k j F J h n S R o 7 D 7 l G M t L Y h V R / H c K s L Q Y I 7 a w k 8 7 E c C T k R R + 5 P X 2 B n K Q t X r 9 s w D E 7 v x 8 P z 8 I G r 3 5 F B h k O 5 6 m M B 4 O I V n H j + C z d v 7 W d Y W q V k D P e z z a I H X n K W R q H j g j q R w w a o g 0 / L z P g H i m v D Q I L O T x o A U V N 5 J A 8 c B g k s z I 4 L E D Y k M / K x D j 5 / 1 o H U e + e x h r D 3 Q B 9 8 7 a V z 4 + b 3 I b w 0 b Z d c A b q 0 h A + T B 4 t I y I j H N 0 l Y 7 k r 6 y H k E r i q i V Q J e V R K Q R I e X j x a u 0 8 Y w V Q 8 k u 1 N 3 0 j L 4 S u m L A c K w P O 3 f s R j I S h q + e J 0 i S u J R 7 D T H f E L 1 y A j 2 + c d L C P v 5 8 A o n g 8 u V Z M M q 0 K a 7 V U p Z t W w c R j f X A 1 3 6 e k 3 P x R R T D 3 8 F + U G r d N v 5 u j 2 X A 1 q w V W V D F v 3 k a D N H F L I G k W L x M E F H J 2 d 8 W q T O b 3 R j V Y v 0 8 2 X y P A Z D J 8 C l V z 6 8 U S 4 n B q B x 3 3 H E 7 X w k y A k 1 j Z T q n I 1 p T N 5 2 2 E N U z j c x F 9 a K Y T h 6 R M e B / + p X f e S R V n L T 3 F L 9 i 3 d P f v y j m e X 3 K i 6 r W Y 1 8 l 9 2 / V U 9 w d 5 k k b p W o S 2 f I w F X q L + e 7 m 4 S q p R s 3 8 X i D S Y G 8 i 0 K R S A x c Y S 2 n X J I m Z t p I / C 3 f i O g b 0 U e R K p + C u M 7 D 2 0 j s Q L L K i o W g A R X J y 7 X k g S 6 e J t H r s j Q Z 4 E 6 4 Y t j j 2 I N / Y j F 3 1 B K K V f p O S L 9 U J I J 6 e Z 9 w g 8 q J 0 f 4 O B e 4 3 x T 7 3 J z j S D 0 b L C O m j N 7 p w k u P X 0 u x J f A 9 j x t Z O I f m y P A b 4 A G 6 C n G C I w H Z 8 7 x L i I x e t P w j l A y u T 3 4 s I y r b E n T i t L / Z D X o c 7 9 4 3 / / O F 6 / P o A G L X U y x E 6 n t / G Q D n q b V H S C L v k S r f W m B H x P z y H 7 U D 9 S t 6 u + N D A s 6 4 7 P H 8 H a f U m C u 0 B l D t A A l O E P 0 q C Q Q H c 7 + z D m G c e I a x A j 7 n 4 M W m H 0 0 H P H C M 4 Y a W s s R F r H o z v S w C C p q 4 + x S M C 7 g r H k O C J e 7 Q j k J B U N m K X t u q F b K 2 S p e P I I A l K F C r 9 S o t f l e w 1 9 a L l H h N e 4 + H U 3 4 t u p n G 2 v 5 o o M 0 3 u 4 C W 6 1 r k 2 x K u l z c H p l + D R L R I s b C 8 Y j 6 e k a z f o a 2 7 L E + y h b y e + c Y d 7 X R a P o Z y h g P w V F i 1 J V D u O h + J + e f q g y C l j a i k D b Q h v A E X h X i 3 Y 9 0 r x O D V w L T D K 2 u o b 0 x / m z n / v c I 6 v F C U T 8 C y i U u 7 C 5 9 y 0 2 0 n k z + X U 4 + T b S R T b G 3 4 N 0 J r V q d 9 j p 9 L s 9 1 E T K d f m x N V f L X F a W 1 D K / 7 Q 4 x j u H P f b Q k v e H m Z T B 1 x E w 1 a w / y u l 3 s m N I M 3 N 5 h A x g v G z f g c J P Y B H g N F y 2 Z h 5 Z e i t W D c f c m F E 4 X s I m N t z O 8 m 0 q 3 C W u F E k F U R a q Z x l p z l U D U 4 3 n s M l b I t f X e f k A 0 F c G A k u g g 6 L S o U U + W 0 G 6 2 G q h N b U v y M 9 G s G j z 8 L k w v 0 9 + s w f / E K t x 7 t s E V p 2 / s K + O C 1 4 F s e 1 n 9 p / / 9 0 z h 2 9 2 Z S r w J O 3 5 1 E P B p j v 3 n x k Z 9 7 H W d v D z M W p I d g + f 0 0 C F 2 / d x r l B w f M o k k p t M o j a y / o d z 0 x h / T 9 Q 0 b x p V H 5 f B Z D o c 0 Y c I 6 j 1 x p C v 3 M A A 6 4 e D P p 6 E S b t j L k i p J V O B M g T Q z 4 3 Y k E v 4 o E K k g G 2 n b e I K O P P e n M e q Q J p c G Q A 6 d V L C A T W Z x 2 I G m o 2 g h Q 3 x P h P I E r p I Q X V o P G y 6 U o W 2 / c G 6 B n s T U + j j r 9 F o b E T F W 0 7 x r r I E / j 8 b F e C 2 4 L 2 4 i g R Q G l j / F r 1 F b Y H P V J z z Q Y S u 6 B Z K 8 N F L 6 n c p n Y 7 k u e V k R S d s 8 e Y R G 3 t D G N n S U i F I H c 4 N T F Y Z u f a I j A p A W a b f s K J 7 w U o R 6 1 e Q W 9 k h w n w h 7 v e 4 p e 2 A m 4 b u M g b V / 5 e l r s r p d 2 R z i 5 F 7 y e a P b F 3 5 B 3 s G X 5 L V U F / 8 i A u r r V Q I o X y e q p m I m e d P F m K s 1 H U G S 3 v o G l E F + l R u b b K x n Q y z q D F d U T Q g y Q 2 e Y e w 1 T m E H c 1 x 7 H P f i s h M D 7 x T c S y + t Y b b N u 2 H J 3 Q r 1 s o x T K z l c a m + j I v 1 S 5 i o T 2 K F H S l R 2 l 0 7 p n o 0 O 8 O M a w k 0 2 j 6 5 D I + f V p y H 1 0 / a R C s p e g f y + k / 9 w j P 8 H Y P a B o F D G t X U A k K n D + G f v Q X e M S / c o T q K 9 F x l K Y D 8 S n 4 S f 1 X 5 / 9 F 7 r d D D k Y p 6 7 c 0 3 4 x f t / Q 3 U m q K d 6 k m 9 X / 0 P t 5 p X O V 3 t o W d i K V 7 L x f e T v 3 m T A Z c + U 5 6 y m 0 Z 1 u 2 s 7 t r j G s c k 9 g n H P I M Z 8 f R h y R 7 C Z V L C P H m k o G c V A L E T j m 8 A I P f r m n l H 0 R 9 z o Y s w U I e i j H j 9 j v U U s 5 H O 4 c M G e 6 W I L S 8 m 2 l y K b v 6 j I o p T l q g 8 h r z 1 k M v u V P J p O O 7 N r 0 c N k m j a l X 6 t N G W 9 S y 5 1 D p c I 6 u H U t U V 5 d h z U l X R f 1 k 9 H K / / Y X + d t l U r 6 M A Z 2 Y g J l 3 S U O g F m m Z z 9 Y N r c p k L 3 O 3 9 c U f H C J V v f Z M I H l H W 2 S Q O q L 4 n O U R q H S N F m F r b 0 3 L 2 7 V n C R Q r K f M 6 E r 6 d H N 3 + 7 t s h A 6 Q L N 7 U f i H 2 t i a 8 b 5 f 6 O F w t d o E W j R 6 h l 0 R M / w s B 8 B Y M 9 T + O 5 i Q Y m s z U G / h W U W h U D L D P S Q m 8 j N 2 9 n l F h f 1 r X U W G A D + + A n p 9 e W w g H L j 5 X J S 0 g 0 e x k j b c U m / x 7 U y w l 0 1 z f h l k 3 3 4 Y G b 7 q N n G 0 O u E c Y M q d W J 6 n k c r p 3 F o c p J p E m v l C i R 6 N 9 2 U + p G B A 6 D W H Z m u m R P v v Q 4 d S i u q + C f z R + A 8 4 + 3 4 6 9 r / 9 x Q T B o 9 2 6 p S 0 c v 8 b c t N + h H i 7 z x r y B C g Z X o 7 8 9 i g A K n k L 8 7 Y y m Q 6 U A r a w m 1 / d I z l o E K E 4 i Z W 0 7 y B K j 1 x X Z U W H d H B M + X / P V Q A v V o C F l 9 p s z G A n e i q j N I z j a D X 0 Y c + F 2 O d 4 i X G T 3 5 6 T b e Z P R E N e O i F n O i J B J D g a 1 8 4 g F 5 6 o O H Y H l z X v R 8 7 E 3 d g a / I O t q m F o X A U t 9 + 2 A 8 e X z h t K d 3 A m b 1 4 n S N f O r s 7 g f O q C 2 e F W n k 1 l O 7 + 4 m 3 R q K 5 m D S s S y l Z e N o k r K j M e U I P B G t x t V F i W z M 3 F V A 7 R O G 2 h p C 1 J 5 O E q k g m x Q / V x Z Q M V e 1 Y o Y h D J 7 m g 1 D 0 9 R O L o i y K b u n Q y L P I 4 D p u o q h O m W Q m O l S G y R X a c d h v J 4 O s 3 z D 5 4 k g U 7 u E U s 2 2 c B H / G C 1 q n N T C h 0 w 1 j d s 3 9 e D s o v n q 7 1 R E 8 7 R F W E f e K x k h 0 b m q l s 4 Z S 5 Y J F u 2 R r R 1 6 c g w / 6 1 S 2 O i 3 / B C l I A q v l B h u j 7 a H U o A 4 C S j / m n 0 3 9 h s r v 9 S i N z J j H 0 j i J h d c O P I 8 b 9 9 1 J q h g 0 O w m 9 u V z A h 4 e 3 o C 8 6 S G / j R 7 7 u Q q p a x F w 1 h Q v V O b y 2 + j Y K 7 p K x l M 1 a z j S + 2 l 3 j w S a b y I M k z o A r U 3 a i K 1 h n Q K u N U J q M J R h 8 0 3 O d j A + h + d U + W H c s w 7 u j Q C / R M N u l + U n 9 R J L 6 S e 2 c T R 4 x B 1 7 N T C M V S N J S + 1 k + l p v x 3 G d + 5 U m c e Y C U 0 N H A P / y F 5 / H 4 L 9 6 N r S 9 N Y / q B Q W g f P l 1 P i u 3 m o U W F j n Z w T X Z s K K m e k S S C G 8 E I u q z d p L b b E G 4 m S J 0 3 y 2 f z C C L g D p E 2 h u k d z 9 H A u O h h t S o W p J Q h U m R t i s m 2 p G K H G F M Z 7 0 e l d L O 9 Q + 4 E 2 1 d L I a K k 3 l 1 m b 5 B E o I 5 U k b 9 z l 7 G t e x t p Y o w e L W 7 m Y s b 9 C Y w n a u i 9 3 m t W M S c q f 4 W l W o V l z h N w X v T E t j O 2 o a E v r O K L f / M 3 O H L 4 T U x e O I W V 5 S m M 9 i v e I o D Y p p m S E + E H t 9 F i R E m z 9 Z R + U j e n F n i S 0 j p 4 k P Y p 7 c 6 i U s w / B k g C k D y M R B 7 L B k j 7 1 X x q i 4 y y P j N 9 z P d 6 A u a 6 8 H M t M N R b j 7 t G q z G N l V w P u s L 2 r j J B B o j d / n 4 z U z h f r O L l i / 9 7 S Y u Q t 4 n b R + W N N J Z g T 7 G X i L 9 2 K q O 9 z J f y d h z S k U 5 8 1 R F V s U o A T R Y O 4 Y m X D + P G 2 0 c x v 9 h A u K u K v u B 1 B I A H q q e e H + v n E S J I P K Q W a 0 U n u o O 0 9 L l F + A m U u U u T i A Q L t O j 9 8 I W 7 S c N P 4 Z e / 9 C p + 4 U f + E X K L x + F O 3 o w y 6 c I S v b W A d K m 8 g s n K M t 5 Y P I h k N x X O a w + S 2 s / q 1 a 5 L C l S B 7 6 Z y / + l P f 5 i l d J B W a p l 8 H Y t L 8 x g d 7 j X K r + c 1 v f X S M d x x 7 x Y 0 H h 2 B 6 7 s W e R 1 t z F y i 8 t I D 0 x N s p c e 6 I U 8 6 W t u F 4 4 t H c H 6 b A 6 d Y / k X S T b P U v e 7 E 0 G I J D / z R K / j b X 3 q Q H S s K l + M 1 l O 0 j s A t r 9 B o O h A i i E A G U c A 0 h 3 N I s b z d q B J v G Z W o 0 P B H / I H y t B D x I I O B M 0 t A 4 U S h q U 3 w l J n y k W B e M I m q m f Z O e v y W A K x h n P 0 i p 5 C 3 k U e U N R L P d D P 7 X G D 9 V G b t E G d c F 2 b a i V x f X z l 5 e K C o v p f d S Z O m A r q e N J h / 7 w x f w 8 R + + C 9 M X D 6 I c s a d 5 S c Y i + + 0 3 T e q B w 9 Z B T d w 1 k 3 / J D t A i t W M c i 1 Y a 6 U K B x k v 7 n L P S B F O j W o f D v 4 W G N 8 q / w z S g A p U 9 H n U t m Z i c M n G W v N L m 8 R E a T D 2 Q g M a 5 b Y w 2 i o y o W S f V f p U e W 4 V 8 p q U c u v Z N m 1 m 5 g A t r j D F 4 8 m D i E i u y c X a 3 R U r 2 z e O b q + X B H S w I v Y J u a h f K 5 t E f R D p 7 R 1 w 9 4 0 E d V y a l y 7 O B X z v / O p Y K K Y z Q i 6 Z r S + j y b 6 f V 1 N M 1 3 A g q 3 V 3 3 k v f H s L D s x J a k K I + D n S x P a C G f L b N o A t d m P J t f w Y 3 5 a Q R j O 9 j 4 m v p T Q 5 b f n V k 6 g 2 L M i 7 O l N V w o z i P P t m L v s W P l b f S 0 i J o J p j U 2 Q h Z E + q z 3 V X z q 1 w 7 j z 3 / m Y 6 g x y G 7 R 2 5 t Z 6 w S S l + f 7 P X W 8 8 u R b e P A j u 3 g d k T A a E O N J 6 K H k n X i 9 E S r I T a 3 9 B M M W f O n o 4 8 h d n 8 S J b N M E 7 6 C H 1 D Z i 0 U C D X k F j U O 3 U O R X L y T J p 4 L m V z 2 A 4 E U a Y s d d Q b Q j 9 n l s Q Q j c V S r G a T J K Z h k t w + 3 F h e Q 4 7 E t v Y I j Q + Y T d y e R / j H y + G 4 h 7 T V + o 3 U Z 8 a v Y w e G i 7 L r M + k d H Y m T B r I a h B Y O s 8 M 0 J o W t l B b O 4 D w w G 0 8 l 1 6 B e l A q A Q c m W n h g p 5 1 0 q J S L v J 6 F I 0 d P 8 O c O 7 L t u M / y Z p 3 H S W k 9 k j E X u 5 L W p A 6 T m 9 i 5 K y t B R g c H 7 0 I M p Z W 4 Z Y O X 5 e Y l G r W V o G 3 R P j e W 5 e 9 j E I d Y 9 Z D 6 z S e + 1 5 c T J 0 9 h / 5 9 3 m f W Z t + X J d r y U d I L U r T 3 1 w 2 x 5 K z z 2 t V q p 4 6 s n H s O f u f a i 2 G 2 Q u N Y T 9 Y x 4 8 f 9 5 n s m c L G 3 Z i v Z a w f f G R 3 R p 4 E 0 C 9 l y c g f l A R P T L U j K K H q u l 5 v l d L x z s V C K Z c o 4 i J 8 l E s V 1 a Q 4 9 + a j L p 8 c h b X 3 / o g K g t L a C y k s H 3 z D R j q H k e I i i N v F Q v 7 U F m 6 C F e 0 F 4 1 i F s + 0 f B h h L L Y t s d l 4 y W I t j 7 X m G p Y a y 1 i o L 2 K i O o / T l R k U W R Q 9 d 7 d Z X o N l O k i 0 0 k 5 u m C k s V G i 5 / 0 / 9 0 n O m H n / 9 / 7 8 R R V 8 v w a / B S 9 v j a t K p T 2 M 2 7 g r 8 B I 3 i K S U n 5 N l 0 i O t r a p A e U r D V M 4 g t + R 4 E 4 3 f g y 2 8 + j f L o E J 6 a X 2 T g T 1 r l m D a b a P o 8 5 P m 8 p l d x m Q G r d h 4 q 8 r p U 9 n I d P Y y l t v u u R 2 9 9 G x I l C 5 H o b i q w W l A A p j U V D T T l c t N r v I G h y G 2 I R Q P I Z s l Y f L T u N c a g V B g 9 V V 2 K r 0 d + W u 2 9 G 4 1 3 Y m c Z M O m K 7 a y Z 4 h p 7 9 r b 9 q o 0 m 1 y p T p H q T 5 n f y N o 7 K a d R z K b g D 4 1 T y F c Z 5 f m Q Y 3 r h 8 / Y x f H 0 X W 9 2 l z r r Z m k I y G 7 s C p N 5 4 2 G 1 w u z 0 5 i / 8 f / M S 4 c f w O D m 7 a h Z 2 S Y Q Y / G o o q k b f R U m i 2 h a S Q E g t L k t Z r q K q + k s T u C S e N 3 p t a 2 v B 9 g r i X G C x k A 2 e 8 7 L E s e V r P e L 1 M + S T a / h g g 7 Y a P M F + f Q H x g w 7 z X l 5 7 l z 6 1 5 q a x e 9 R z f r I 7 f X d t 9 X i 6 E G 9 t u / E 1 F c V C Z w C r R E m U Y B 5 4 t H s F h d I Q j 4 t 1 b n e v p J 9 X z o c k X R R Q 6 d c E Y Q J 3 2 J O I O k P U X S 1 x G a x T S e W E 3 B 7 w 9 g f y B u F E Y e p q w d j t j B F 6 g A U 4 1 L O F e e Q J Z A 1 T N v t U m l N v X X O p m G S Y m 3 8 C O / 9 R X W r Y m / + N k P G 0 C 5 j O f S G I X G o F z s T A W 4 y v 5 o q T w 7 0 X R y j Y D K M x i n Z 7 F o T a 0 K Y w O / U U a 1 r 6 7 c 6 x g g 5 b s Z X Y 5 t 9 D Y + f O n J b 2 D g h u t w p r i I B f 7 n K J 9 A P U w q r h i O 3 s l H c A p U e Q b 6 v b 2 a + 9 f C S K s P I 9 6 b 0 e c Y R Z x x Y r i S h 5 M B v 9 N J D y K r S s 8 j A 6 h 6 K C h X w q R G r 5 8 I e X C e T G V h b Q T 7 R h g n 6 L l J F P V t Y / U V O J O a g G r L x m B d c Y W k 8 5 m U T e l x e a 1 z q y + a z 9 z s l / H k f m N w 9 b 2 b 3 q Z S L p v 2 f + 0 P L + H G z 1 z 5 B J g O o M Z j d 7 G v n D y X h o L x m U k Y s M z K 8 j X r M t q 8 n p l 2 p P c y w g K 5 y s H 7 M 2 Z S y q W l V w O m 9 3 c K V 4 v K q X h Y O t 4 x G u 8 n z p / + q R 9 8 p L 7 6 F p r F C 3 D V Z s n k + y 9 P R p S E 3 X a D S t R W e p p g h 4 Y l w / a N J J 0 Y 6 G p Z b / L 3 F j 3 B P b h h Q 8 H 3 E w F K l K / C B i y y A T U K 7 v S 6 U K I F y l O R H v q l 3 8 O J 2 8 c Z g j b N U 9 K 9 p B n e y p K Z i g P H I F b q e b x V a + L h e A K j 2 v 5 K K 3 c r J T j c D i x X l 3 C x N o U T l V M 4 V T 2 D K i l Y 2 w A z v F d N G D v U N X j r p f I 7 8 M 5 d O 3 D 0 H g b A v J e 9 8 E 3 v X K S F T n z n F 1 7 D i Z 0 J t n A S a 7 k A / u V / / i o O 3 7 b P U C 5 d a 6 1 W Q J j t r A e P u a g Q x u 6 x X m P N A Y w 6 P 4 R e 5 3 U I 1 J K o 5 C 3 0 d I 3 x d Z n 0 s U I 6 R R / U k o L 4 2 R 8 E L j 2 q V h e r b 8 q r e W x P j G P c s R m x P C m v N Y h G q Q w 6 U s R o X F z + P i q j j J 5 d F x 0 y E P p b e 9 W 5 n D 4 e V Y R 8 m 6 j s U w Q q l Y m x i h 6 B K m U K 9 9 K L M w Y T r R O 9 U R w s Q 6 o s q h I / + l s W X 9 5 J 5 5 v 7 s G B N e l 2 f O 4 K x 5 K 2 m j Q z Y j H G R k t t Z t k q h i q H e w 2 j y 3 r q 2 8 X D t 3 5 U b a X g a v D Z j Y Q F W V C t P 2 u t R e t 3 c Q j G d 9 j s n Z f W q P E F T T k P 5 F C + Z w w a T H u T Q n o D x T a V j H A Q i 1 c 0 Y j b b h e C + 5 w k N J a p m T C H T d c J m u m Q C U F 7 G v p e y G F O f a F 5 1 J M 1 C + 1 r N u P 4 D M Z R 0 Y i L w / + i W 2 h 6 q Q 4 p W Q b u S Q p Q l 4 6 / y b 8 A 9 1 Y 4 4 x T x 4 5 R B w e 9 L o i G P T 1 I V b O M K 7 a i y Q K e J v G 4 n 4 2 r M s b N V b H b a U Y F 6 S M q y 7 6 h z H n n M I b 6 S M 4 U j t O A 6 H B W O 1 x o O l C G i / R Y X u p W p 3 X o E J 8 / I + f x d f + y d 1 U D l I b e i j R V d N W 7 D i N r z S q p E m t L u w 8 P I U z 1 + 9 m x y h 4 Z x 0 c O R T K 0 x j s 9 i H q X s S g p x s 9 r l F 0 W S M s 5 w j C B L 6 z F m R g 3 0 I q V 0 C K o F i p l L F Q K W K N 9 K Z a O 4 c G K e v 0 3 A n s 2 D Z C Y 7 G G H r K Z M B U t 0 B z G g H 8 A l d W X 4 A n t g u Z x J s k w z r E M t 9 1 + P 8 t j Z 6 4 k o m M S j Z 3 x Q 7 4 C Q S + N i 2 e A R q u d P B K 1 2 2 j V 5 Y X l b S m a X S J Q v 7 d I I W k A a d S o 2 Y b e 6 j 6 X v 5 L o T 7 4 X 7 d K Y 4 M b P V Q Y n + 8 v 2 2 0 p l a y m 8 l v 7 7 c G r 2 K Y x G b 6 d B l 7 7 p I j r a u m d i d P 6 G u m p W c t d K a N D g C u N 2 y d f l W v q 8 n H f g m U f / F z 7 9 f T / Y / u T a I m B L O k 5 F 4 v z p z / 7 k I 5 2 t i s 0 H v m 7 k C w W T p N D N F A + Y z w 3 X f 2 + w a B K q d k O 9 e i b u N 5 O p N S d i / h b C 3 g / + O 8 2 + k p e q 8 1 3 d 0 Y Q 3 6 O W r g v 8 8 A / 4 i L X 8 Z c V 8 T Q U c F U a 8 T Z 9 g Z g w h i m z t B 2 i H r x T i v M G 9 v I + Y b Q U P T k A j F i e o s H j v 1 G L L V D J V W F K K B X C 5 n 9 t O 2 O 1 r G h Z 3 E d t H T H s 7 d Y C d t T K f w B P V L 1 3 w O 3 / N f n 8 P B / T v Y d l 7 q n x f X H T i J y e 1 b q B C 0 s r S c + W w e o V A S Q 9 5 B 7 P H u w x 7 P P o w 6 d q D X G k e U 9 M x T F w V j P M e Y I c 9 D K 2 C z x S p S + Q o / o + c l U B O + Q e z s H c a g m 0 a D v 9 s c 2 I Q R 3 z a M B 4 Z J d R N w a Q k J D Y c U s c z Y Z + f I C E s Y o D I G 8 X t / 8 9 8 J b B f e P n n Q T D W a W Z r D w Z O H s W N 8 B w 1 F B R c m F 3 H o 0 E F s 2 s Q Y h / + d O n U a P T 2 M G 4 1 0 N J 7 9 Q M o l s K 1 / s i 4 C A / 0 Q f y 0 T S N 0 i e 9 A Y p z b D N M A x o j 6 3 U C s T J K S t Z h 8 P + y M j O l e / r Z E W 6 o H e S v Z 4 2 R e i n 3 6 r i + 0 t Z m B f S 6 / 2 W C C 9 K l m H + s P B 6 9 F p M 1 5 V U k z A B L 7 w R 3 + C G 2 7 Y Z z y g 5 F r O Q W z J T w O V S K 7 v 8 n U t k R f e C C a J 9 d i J 8 6 2 7 + 9 f X H H n o D 1 d W s s g W 8 g j 7 g w x k 2 Q n 8 r M q 4 Q Y 9 p k V S r d k V N 5 a 8 h q 6 R w m g b 0 f j J N I A 1 f N S 3 o g 0 q t n Z T I 0 0 s V G Y i n W s t Y r V 9 E p n Y G D m / Z p L G D G m W 3 E r i B M V O 4 0 Y c Q v V P M E 0 K 9 q n h w 3 e d r O l P E X 8 V c f Q F H q s f w U v l V 0 8 i q q b y z s k W a e V 2 v F t g G 9 D q O O F 8 V L 4 q 2 6 D p s B M 3 K 5 j l a 7 S v D Z M B F j 1 a s Z h F y 9 V P z S D n o s V q k L V r 1 e u b 0 G X z i x t u x t y u B A W c X + k h b g w 7 t J U 4 q x 2 a r 1 h s o k 4 K v 1 v t R a u U x s 1 r H U l 6 r Y o v 4 8 B 9 9 D n / 8 0 R / F j T s 2 Y S A Z x c T x Q 3 j w r n v Q F Q o x d r T g o 0 d B 8 Q w Q 2 k a l Y f n b 0 2 l e e O 4 J 3 H / / d 1 B x N X 3 H w T h K C z d U X n k Z G Q o a J s Y y b i u N Q i W E L 3 / l K y h T k b d t 2 4 Y n n n w C f X 2 9 O H 3 q D P b u v Q 6 n T 5 8 1 z 5 2 d m J j A r / 3 a r 0 k r 2 y D g P + a 9 r S e 2 g v A w i q 5 3 B K D K J w / H / p F o / w 1 Z b Z 9 P 0 F X S Q O f q N z Y o 9 X Q U b c O 2 U f T M q e z M U 2 j 5 d 8 P p D v E n M n D r 8 f v G R E O u r F U B e V i k g Q Z 8 v J b O F 1 w F v s 7 y + a v l 1 M m 3 s H P X u 5 / R K z E G l P W 8 V t 7 A + s v H X m l 9 1 D z v i P 2 e O Q R / c h t d Z J G d 4 a d V 9 B J Q U R N j a N q G v N X V I 8 U v n v f i 3 i 3 r 2 b w L K 0 4 T Z 1 1 L F K D X e R H N t d s o d g V V V / F j B 6 2 z Z h 4 3 k E p l a B k Z h 6 h 9 N 1 g S 2 T k l J v Q 0 v q I z h T n t 5 O O d Q M 0 1 y 4 Z d w H R q B n 1 e L z Z F x h B o J B F 3 9 s C D 7 X D T T 1 m O B M o 1 L y 2 x 3 U n u l h 4 O 0 I O Z + i w O V t 7 B a + U 3 y c 8 t e k 1 Z X 2 A l a y H x a + N 4 2 P N l / O G P 9 K K 7 u 4 + U j V a y 4 W M 5 a V H N e A e t o Q w e Y y 4 B S v V R / k x 9 6 u C d 9 f Q 8 A U q H n s T R 6 + 7 F Q L a J e 7 f e j C F / F H E P O 7 u t d M + e 8 + L O 8 S L L U K P n b G B 2 p U w D V c J K o Y x D s 3 X 0 h i q I l E 8 i M b Q f M X r f o S 4 v w R h C y O 1 E y M 9 6 S W c U / 7 m 1 i 4 8 o p p I o 7 P T C K b h C N x h l V N T W 6 U d T V q e F 6 t p J o 5 y B a B c p n + 2 N V p a X a a W 1 u Y m 8 C i m b u b i F 5 e V V H k v Y s U P P q 2 p 3 p i k + / + k A q t 1 f h s q x D E q Z K 6 F g h J 7 K v L C t 6 G N s 6 q T P x J L a N N Q I D a e Y i E Q t a p N S W 0 7 O P M n b O L A l 1 I c c + 1 g D 8 g K q d F T s q m N I B K g w w S r p Z B 7 f L S r 8 + r U l j 3 / 9 K / i O j 3 1 3 + y 9 b O k D V d V R 2 x V X T q w 3 0 b w h V r J P H X 2 q N j 4 y i t H o c 1 e C t 8 L M + a m Q p R o H 0 I u y 3 q Z / Q 2 H k Y 1 T f L d i z l H O g J v / f 3 / 2 9 F H b q 8 k k Y s o Y c Y 1 B g L F V C 2 F n h c Q q U 1 h Y n s O 2 h l z 2 N 7 f z d o h 2 n v q M 7 N b n h a I / A 6 x 9 n Y Q 1 S e X n a i B v l 8 7 E g n J i e O Y m B k B w E 1 Z z z U q + V X q J R 1 c v d 2 o o E 9 p E 3 5 y 8 U s X D 7 N m X O g 2 m A Q z a N W 8 8 A y 0 1 h Y O P a J k 0 p d J 1 + 3 t H J R H / H 3 6 q o K K V u R o I h R W Z d p k e / 0 b Y b 3 f A b / 8 L Z P o K c + D X / s O l 7 D p g + K 2 8 o 8 v 0 Q l z l V q y J Y q 9 p 5 3 5 S K m F x Y Q C I f h V V D P g L 1 B a r 5 n U z e O H j q N 7 7 h 7 G z x e Q s V N o + X 2 8 b 7 K f Y d Q K y 7 C 7 e 9 i 2 9 G S 1 8 p w k M q 6 6 A k 9 H j 0 F g 2 U r Z V G z 7 M e / a q H d w u x Z j G + 9 E X / y J 3 9 q P v v / o n z f P / 5 e A 6 i O d J V W s M I 6 + q y 7 0 E e 9 6 3 h c S b F U J a O q Y m F + D q O j M Y R D 9 l M 8 N O R x 8 O 2 3 s W s H n Y k S F l q 0 a B I X t o R J 2 l 4 + c A I l x q 8 f + t C H C N A K + 1 b e T E M E A q Y 8 E 3 k a j b r 6 K + D z 8 6 J s 9 7 / 9 / V 9 q J f q G c d 3 d D + L 0 2 6 9 h a f I M b n r 4 e 2 g t G r R m F Z w 6 e B A 7 7 / l O L F 8 4 j r E 9 S l b U z Y B r Z / Z C t q z n B L 0 b P J q C I 4 P 2 d y k b V 0 v K W n 3 h z / 4 A O 3 Y n 4 B 1 f w t S F d 3 D v v i j c j W V 4 L R q B R h M u F k s 7 D F l N A s m x m T H W K N t O j 2 t J 0 E A o v n D g 7 b d e w o 0 3 7 8 d S Y x U n a i f w R v 0 Z U o y C A Z S A Y h 5 d y d e F h T n 0 9 u n 5 T H o a o Q u F q o / x h 5 / M h T S l 5 U H w V 8 I o / O w a 7 6 P 0 d 8 1 M w 1 F 6 T f s 1 6 B q 2 F 9 Y j N s u 4 k x 5 q v D q G m 3 p v Q j I w a q x m J 0 u o 8 / R U j h I t b L F a N 5 7 q U r p m a G y 9 v k L D E T d p 8 Y D X g w C 9 e c R H D 0 V K 7 v H K S / K + P B q 1 k y g 6 u r F Y P o u k f 4 z g s u A u z 1 J n d i L g j s J j + e F k m R u p E 3 A R z B u t d i Y 9 j + G x P b b B V p E l n f d 6 b Y v o m H l g 2 c b z j P A P U x H 7 L 7 N k 5 n K y g Y a a i m j m 0 L W v p d S 3 M o 0 V s i D t t q Q + M e e a 6 7 I P S A 1 r N S o x D c V G 2 Q i o r d E x n M t M U u l 3 Y m t 3 1 + X 6 h C N O x o L 2 R q 6 B g A 8 j I 2 P v o m j v J x d I a a s V e b o W d u 5 Q N v e b i / O z v / t j j 6 Q C d 2 A 4 5 k P X 4 B h G d 9 8 E D 9 H m Y f z k 9 E X Q 1 e W E P 9 y P B J V J M 4 d D t J B b u l h J l p n 9 S W T a K x 6 v l j a j e p c I a J 3 v i q R W 2 u f h g 4 r m k H V E z R t h I 9 2 y b x v 6 S X 2 2 9 3 j g q y / B x w 7 y 8 B 5 u e h U X D 0 1 E d r Y q Z A O k B M r 0 O C M G D D 5 v g F 6 2 h c F B g k w e m U p Q t T K M k R b R c i 1 D i / V C G j N y M R 5 j w O y s Z h A P a w N 9 L T e n / a + l U K T S q z 7 O V g C 1 u 3 k P 7 R b E w + F o 4 O 6 n D 2 J p V x f p b Z n d M U c K q S e W 0 8 J 5 c r g 5 s p X x 0 z Z E S U W V x T L z / o R a y s Z g W X V U 2 j 4 a 9 P A 8 x b c R s 7 Q j 5 K j y l e U K R B H w u O H V g 5 i V G 7 c 0 I T i H l w 6 + j u R g n D H m M o 0 I D Q L L 0 9 T D r 1 l / K Z u T w b o 8 7 2 t v H s X Y 6 F Z z r 4 6 E Q 2 F M T s 1 S E Q 9 j 8 + Z N p H b L m J y c R E + 3 H k z Q j r n Y g U o s L C z O I 8 T z O 6 A y t I 5 1 u S y q A D 1 F 5 z N t W m O e z S T h d 7 Q t 7 B d d T + u m p B g b 6 B 5 F W U R + a Z i E 9 g r U Y 0 J b 2 s q M B m U 5 e w H 5 d z J I n V v C p d P n U F 1 S 3 F z D 8 Q N P Y X D z T l w 8 8 i r C X W P o 6 + 8 j M 4 g g Q p d j i s O 6 i m F t r P O 1 R C t z e 5 I x d H c l z f F + Y h t L W 6 z F U 3 / T O j s 3 g O t u 2 I p G q 4 z p 3 C F s T d 5 j P J H G B / Q 8 0 9 W V C 0 g k t p j 5 W W W 6 Q F m S s 8 s u K n G d D f T B Z 0 S k i w 7 E A u 8 G 3 7 c q o Y U / x N N v s P 2 p V L X c R d z / v R / H s R f + C 3 b d o q y M Z g u Q O / / c m w g / s h 5 U O r y 7 U L c 2 o d Y a h d s 3 T A X T I j 0 7 Q 6 X l 0 T M F L + O O C 8 j 6 X 8 N k 6 z l + r u Q 3 Q d w + U M + i 6 Y m h w H 7 I 0 k N N M K Z Z L G q R Y g S + 1 7 p R v o U U y 0 H r S / B F v B E a C k 2 G Z V s p Q c J y N p o L S H p j Z u z s Q f e H s A n X E / z 9 B H y M Y K C X o y h + l A J J a r S k 2 j y y T M Q 2 G X s U S y V 6 R y p n d Z I G b w j O y i p c j B H 1 m E 6 3 Z w k u v x 7 d W c T C z H N 4 / K 0 z 2 H 3 z J l h B A o y 0 c f b S M q 4 f 7 0 c o s J f 3 Z H l B Y H q S y C 5 O I Z n Y Y e 4 n K R W X E I r 8 P 6 V 9 C Z B c x 3 n e N / c 9 s 7 O z N x b 3 4 i Q I g i d I i q d E U q Y t x 5 K s o u R Y c R T b s R U n U a W S k p L Y L k d O 7 L K c i q t s y 1 J k K x V b k l W W q E S i Q l E i x Q M E A Y g g C I C 4 7 8 U C e 1 + z u 3 P f M / m + 7 n n Y B Q h S t P 0 v B j P z 5 r 1 + / f 7 + j + / v / r t 7 F Z X G h a 9 9 / e t I p + f w v g f f h / 2 v 2 Y 6 a a U L O F G M q 9 X z m 8 3 k 8 / P B D + N S n P i X J 5 z / F n O S U h M s R V n 4 2 K U L t X r 0 q 5 c R P e b F M 1 + + S B X 6 p 0 + g w Z t d h 9 V E 4 h t M o l D l R B 5 r 0 0 H x + F U V 4 f G b i R 2 w / L x W 7 j q H E G j R c a 6 4 Z 9 v z C a 5 h n f C O 6 l g f 4 D y C t B 6 I 0 J p G U x v Q k 8 u / m c Z g l V 3 r 6 K s U q h y Y b y J / c C e 0 m E Q p E + W A z f L A + 8 z h g o O / y 9 d N d K k F S R + x N 9 L 8 J F t s M t A m v m i X 5 z k p j r 3 l v d O n 0 c 5 i d p W V l + Y / v D K A Y v Z W h z x Z j 5 R b Z q C e e / y r u f 5 J Q 9 S d / g 1 R v D a v W s i 4 N u 3 t e 9 r 8 c Q v z 3 l x f H b H k 2 8 z W E d H U D x q 8 u 4 c t f e R q / 8 Z u / h a N H 3 s K / + r W f p T D 2 E i p N o e A 6 i w U c J E d O Q 7 t K + C g E w V q B x i W B E q H b I t t 2 h k J / s Z L B 5 U I n Z v N J 1 K s 2 Z o L S k L w V J E M x k 1 4 U r l 9 B h y + O S F R T 0 a l g z Q I q 9 B I P u 9 6 H 3 u Z W O p Q B n D 4 2 j H U 7 B y g z L s K 4 H i q k s j I S x g v o u a V U T T Z k h X G A e F 8 v X E A o u Q P Z 6 U P o 6 L n T e E t 3 c x g V X w r l l j b j W c L V + e P I h S f g 8 Y d N h 4 O X E W W E B j I e u A W h F u M I J c E 2 o z z K e j P m 8 / n s N P T n n / 8 + P v S B b Q h 1 3 o 5 i u c H 4 o U g P p E X 4 J b h u l M t 8 p n A I x 4 4 f x / p 1 6 8 3 Q Q q o z T s + h V W q r J v 5 T z q K m p q s D Q v D O 7 G x v S L C 3 7 Y E o n L U S Q 4 o Q m U l E 0 T Z Z b y c D u 9 t K p 2 v k p d q n r o R 8 r m o e a 7 u e 4 L k U d H X N M 0 Y c y x 0 w a 5 M o N D H T 2 B W f s g w 7 b v X e y f E + P 8 2 j O e T K Z x d b o G U 6 v C + P 2 x 9 b y y P m H x t P Q T l t R P 4 K F Y W u v B W h B 1 O i Z B O F Z g + h w f I E L C V S n p q 8 X k 2 2 9 W l a 9 D J e V c X + 4 A / / G L / z 2 5 9 r H 7 H k z Z 1 H u H m Q b i e K a t q H C h s T 3 l U M 8 I M m C F Q P k L r o l T N W X j x O h o Y Q I h x V h o C r M g t P f D X b Z I x N M k r h u M g 2 m L x O o a v E p m Z R l e g u w i H C G 8 Z R 8 6 U B 9 H Q k y V x b Z / 0 v h m n P W 3 d j m v D q H A + 8 x T I v s 2 w 3 G m N F F L 9 6 G t H f u x v V Y A M T n i o u B d w 4 W Y 3 g R J r e o y z Y 4 6 b n V r y U Q 1 c 4 j D i 9 U 2 e w i P f / 5 4 M 4 8 8 e 7 E N L y w F r r r e H G A 8 3 7 4 C 1 t R D n X T 8 9 4 B a t 7 t m B q L I P O Q Z p f m u e g n 8 r m 9 V k B 5 f P X G F N p f p O E y t W s k B s + B E t n 0 Y z v 1 C H U S y d Q C v S i 7 M q h Q H M w l T 9 I p Z + B m 3 B w w 5 + 8 h J H P f h C J m o 9 1 2 o 6 E u w d h x m E h V 4 d Z 7 j l A 4 W u S D + K Z V g v y e s N 4 9 u V j + L 2 / e p 2 8 9 c A T Y z w a s + 8 e v r v 5 3 v Q V 0 O S z N f 1 8 B Q o M I Q t o 8 L 0 Z K C H h K / E + J X T 4 y + Y 9 o V m 8 5 E W C 2 L u D 9 + n k S + + J e s t 8 T i j P s c Q g v 0 Q + F 1 l 2 k Z + J Z P R e L / H Z + a q W f G b q S L X k 5 8 u N 1 H / 4 H y h 4 2 U Z t k h e K h C s o l b U m O 9 l E 4 3 R 5 c R 9 j S 8 b X 2 A 7 N 3 l b P 8 n t V C o f e u V f w 5 q R J i a 7 8 1 M H W y G w F h Y o b m 1 d 3 w k 3 L 2 y B T P W z 8 U t W P L 3 7 x L 2 n J f x X f / e 7 3 s P O 2 O 3 E X o e H c 3 C T m F z L Y t u 2 u d l E 2 M 3 z l N A u v K 8 / A N c o A e J o e 4 Z T Z j O r H + y b w 6 Q 9 v R D V + N 6 2 u 3 0 z / 1 k P e O D j m 9 5 N x t M g i M x Z E Z X I S N J X / 9 e z 8 O J 7 w 5 r B Q U J J p C d E Q v V L 1 A h V j k a 9 5 W s m c u d b 0 9 l D 4 3 P 4 1 9 G g p R h H b M R D M U T D u p R X r a H t b 1 p U W r J o + B A S 2 s m G l q N P w V / Z T e D P 8 P I Y G e V P 4 0 k 8 Q + a 3 7 4 Y l Q 8 Z J J L C a j O E q v 8 + r C I i 7 n 6 Z k b L X R p Y R L X H C L u L J I R x q S B C q I M 3 m / 7 7 F u Y / O 8 7 0 U G l 6 6 w G s K Z y J / L z A 6 j k + n B h j P B s 1 w 4 + V w i 5 e p p 1 9 S I Y 3 M Z 3 Q m k X 4 8 K g e G Q N R K 6 w g G h E 3 o R e p 3 q G I e F O m R r C w i z j v x I N 3 R K V a g 6 Z 1 g I W W x P I 8 f O 2 / / g 9 n P 7 C h 9 F R 8 1 L A b 0 H M 1 U 0 P 1 U 2 l S m A q c w J b O 7 W y q o V U 8 o p e j x 8 X r 8 z g l U O X i U o Y 3 w T 8 f K c i + 9 3 m n S j L e G I G q Q b i t g h p G + 4 K l Z + f v V o m j Z 5 H m e 8 8 r l 3 t t U u + S d x l + Y G W i y 9 e W t V G b V 6 E 6 M F M / r / y J G V 7 J Q Z 1 P m + d 9 6 k J W l H B + L l J o 6 Y 6 a s q K v n f c 9 z g u Z y c Z Q 0 / y A q t Q 1 e n n E R u 4 g z x b R c 1 h 3 W h p l M I k o + y M S f 1 D q d H I U g 7 f v j 6 k Q 5 I z O Q x l w r v y w / t b z W g f 3 K E u l J f O I N K 1 w y Q s O u R s N K X d 1 t V j 4 w i / c r H q 9 T k e 7 z H H A q U z G J + f M o K l N a K T 3 a v Z A N r v V E J r P c H K G b l b e 2 o m T e l m V i A Y i t K 9 l 0 2 5 s j Y q Q t o v h R K 9 V i d + 9 8 W Q W T i H j k 5 6 M 6 R R z 7 9 l h j B c L Q b i r J d L S x V T g F v u G E q N C L J 1 x R g p 9 E Z 3 M g b p p j d i X X 2 b 8 J M D + / H Q 7 k E E Y 4 M 4 u H 8 v y t l 5 9 K e C 6 P F c o Z I u U a E W + E 6 v U K e l 9 k f R C o Q R X c U Y L O n G C O P r i x U v z s y N Y 9 I V x J J n l L A q h 7 6 I C 0 l C v 5 S / j n C F M R Q f I U b l H W j 5 6 P G T 6 J 7 p R n Z x C + O q D n p O Q i Z 6 p V r u L f g Z C 0 x n G H C P j S K S 6 s G W B z 5 I x V K + m w S e 1 S h P s e 6 M u 9 h 4 p a V j i H R S g L R 6 q 1 d r / 9 G A e c u Y L 4 + g 7 C k h 1 5 x D X n x h z K Z u 8 g R 5 G H J v R g S d i L Y h 3 8 X j p 3 D 7 b Q + b 9 m I j E G r a M a N D b x 7 F 5 s 2 b M L h q g D y 0 b S c B N Y I q W G X y / 5 b p W o / f C h K S q d M o 6 j K 1 r + l s Y R 2 8 l K d 6 i W Y u 3 C 6 X p A 3 + t O O K d n V X C K G O G o q x v Y 9 6 A S l r z z z z f W Q y S + j r G 8 A H n 3 g c x 0 e f R b j Q j 1 a 1 h u z C P J b m G K J Q o W 9 / 9 M O m T M l r c e p F B H q U b t V C g Q Z d G R C S I 4 2 r v l d S p 5 B C 2 4 C / Q d h t Y 8 F 3 o + t y + f b P F / C B w R 4 K 7 v L k L q P l N + l q N M H l 5 B 4 0 E l v R k G t t e 5 B 3 o y N j f j P d / U Z v J h L T p L A i K Z T o w m Q Z a 5 J 1 V A g L t C i I 0 + U p h f p A O I l a Y Y I C 1 0 E l 0 v L B W V 6 f J g d m 0 a z N o U b j 4 E v e Q b v o x 2 w x x 6 A 1 y s 9 U 1 G a c E D a I 9 T Q c E p B 8 k W c Q 5 4 c j j B E Y + L d q a S r o A l r Z Y 2 x p 2 s 9 a l l 6 r C O 2 Z 3 a Q 4 e k J J x n G M P e i N S o R 2 M 6 0 Q T s 7 N E u 7 F k P N M I t u 6 S s U d R l e I X o o W P U B L G 6 Z A d f N 9 V a M L E + l O d I z 6 U M h v Z d 2 D c N O q Z S r 0 L B R U V 9 C P o b W b G K v Q y w a p w F p 3 j w p s p J L 0 0 k / O 4 w M P 3 G 4 8 S c C T Q Y s e q l b V Y p c h F G s Z T K V P 0 z D k U f a F U W A 8 d X n y J A b X r q e n 9 S J K Q f K U E 6 Z T I u Z N w T 1 7 D K G u x / i s S o p d 7 l 2 T M I Q j c X N L + g n + t Q X f S I k V F R M O t B X k G p k 6 8 o D + G S W Q M t i f D P F n M 3 b Z p C d T z 6 b G 6 M w 1 7 e t I y v n z s E 3 s g p R S K A m w 4 K i t h a C / x g F F J 8 a e p a J 2 Y 6 A 2 g 2 D P A w Z l 2 H G i G 8 i X w e x U G j X / I G V J A / L X o 6 G f R k q p S / 4 9 O t J c m c U 5 1 n f 5 y d 8 4 U 8 L 7 d k q g t Z Q S g 0 p / F v n S L I I M 6 J 0 B X Q 3 y R h r f o f B o J F m j 8 e + O N V V 8 W y b e k c T c x R m 5 c O L d U A i x z m 6 8 + c O n c c c T v 9 j u 7 N D U d U F A L / Z Q A O W h 6 v m r a P m 6 q I A E F H U t a p h D p j y G o t Z i o 4 A m q m O Y w C 2 I E M c P x I d M r x A l F G f m Z z G U 6 m Z 7 q e E C Z p R 9 Z H Q K n T 2 M q 1 x a t 2 8 W K B y C T y u 8 M s z 3 N S q E J f R 2 d S V Y 9 l J h E r Q 0 n W g F O 5 F r B X F p c R Z V / q V i t N K e N M 6 x / C 0 9 r E N j h t Z W W e 8 u d N e D C B Z C O D s e Q m q U i u u x 6 y A 2 B W 0 l R B Q I d z i C N L 3 L h r V D G C n n c a W w C + + / 1 Y c a Y 9 k A I e H e P T / E g w 8 9 Y a 7 z V h c Y x 3 Q D l U m i p C 7 W q W J g W I 7 P X n E V U W r S E B B q N d W V T 9 Q Q 1 w I x r j B j J 8 J S h N m e c a o S 4 d a 1 D g E 2 k M S A w n 7 i 1 G W k 0 3 Z N E f X m K S N i y 5 b 2 G v N s B I 2 T C a G o o 8 S R i R D L v 5 6 W Z U p 4 r m U y 4 t U Z o S a w A q r s C 0 c w B G u N g r U 9 Y o W o K E B v 9 s a h Q 4 x R S x g Z v o y O D s H 0 J j 7 0 c z + H C 3 M v 0 n s o v 1 T b F Z X e s T d P W 8 L W y 0 H 4 Q h W E G U P K A 7 a 1 0 x I / S x H 1 H K K V n W 6 i S o 2 e L a Q x Q P K K 5 y z r y s p C R D Y O N R 7 K Y Y o y E c w G V U c u 4 5 E 7 1 j C u O s d K b D C V B q F E K 7 D G / B 6 d / w Y K 3 b / C z 7 p u W Z H e c U 4 U 7 9 v m 2 z u S m K n K j p 8 / g b W 3 7 M L I y a P o W z e E I K 2 l r I 8 q q + R I k T z U I / 4 E 6 r l L C H V u J + w p U 6 G r m C w M w 9 0 S V J R L p 8 V H D a u j E X q B F D 1 T F Q 3 i f A n + a G 7 M 5 A P 2 R t c T 7 8 c o H B E y T O u U 0 4 h Q o I u t M Q r l F I V 0 l i x b h I + Q J k Q e d P q T 8 F Z S 9 H m 9 V J Q e P i + h o 6 Z W N 4 N s u B L G s 4 x r G D v C l U V v J E I F n j G N 4 C O P E s L / i z 4 c u V L H q q l h T M 7 7 E a N 3 S g S I v 7 / 3 T Z R / / p / B R 4 E J 9 g z S c 4 R x l Z D X R Q + 4 v u 8 W j L L c D f 2 7 2 f B 2 e E I G z C z i K G X I H k Q r v p u 2 u 8 6 n L f P p N H 9 r A l V 3 y C i T G b u h / E a C h J X F k B n U D V C x M P M y A r 2 / Q A P k R 6 c v R z k W V C e s 9 4 Q p y L b X U r 1 m Q g 7 L R I / F t j Q e Q y 9 5 K Q k W P z e 0 e C g V V C v T 2 j Q j G h e d r H Z v a n x O 5 + o 6 V k a x r a 4 3 C i V B Z r l U O m 3 Y b S 8 g v C X M V i w t G O q l E d U 5 D s l z H h / 9 A f L l H o Q C C 2 y L + j s q V K V l t z q a Z b y q P Z E T 7 T Q k h 2 x a l L J d l o / b n D 8 N Q t / c m 5 k 2 J b p Q W G L j d M M U o 0 O e j 3 3 g 3 s 8 H a O F 9 Q U I i a q e 6 S A e 7 I n j r 0 F U M D m 7 g x W S y m F B b h C f Y g 2 j p W 8 j H / 6 k p W J X Q N Y Y x + s 4 C T V / 9 i s q J f p o y i Z w y 4 l 2 9 L K e F R H c f h a O G y f w 4 t O S x 4 w H V W N W l Y X S G e o g e F m m q E 6 Z + b j Z g m Q J X U j c z g 3 m z s i o b + O T k O g p j H i V 6 r 3 x z l g H 7 J F p + K p y / C Y b x j L R q K B U u o B H s I v M b y N W a m C f E W 6 R g z l E 5 p 5 p F z F J Y s r S w R c L G 2 S J B E j 1 B z d 1 P 7 9 1 F D E 8 l G a 1 g I N q g I E 9 T Y F O s o z Z 6 7 m V g T i / G I D v A Y 5 5 q A o 1 y i s G 0 G 6 u C M U Q T f f y d V v u V 5 4 B c B o V C F s H 1 2 + G l I r q D H T g 9 1 0 e r C o x l O 7 A 5 P s d j j B f U D i Q Z G G V S i 2 e h G J + f H k f z m d S u E j 4 3 v Z B 2 u 9 C E P g 9 9 r B 8 h R K m 8 P p c 2 L / C Z L A m f X 1 3 0 M T N O p j l c P i p R j f I j o 6 j y 1 W i 2 T a 5 / 6 Z g J w i l U 9 p j e C M S o M B I 0 c 4 1 z 3 b V 3 j f c 1 q T Q 8 R w o u 2 G a u 4 f m m D B 1 r f 9 d X n a H A h d 5 K 0 2 Q s 2 f P 0 J w G e y V y A 3 6 s V Y 3 V N 0 + y l e z N q Y o k I Z B 0 N V x i Z k o 2 j H F J d p 7 O M b 0 N 2 f E m k Z 5 e T k C w L Y k 7 k j 6 A 7 v p G e i n G g q Z u 9 T l 5 N a 7 U r 2 d j v t i G K M R L 5 7 F I L + S k 0 w 9 0 8 Y A 4 b x m i s Z 2 J 4 C j 3 q + W N j 1 X L j 8 B X H 0 O i + x z D T 8 U Q 6 V w U J i q k x T E 9 c W 3 t / G h l L Q L p Z L 4 z i q E x u j v H F I g Y 7 1 5 o B S v H 0 m Z k r + N i q L c Z a N 1 k f T 2 Q N L Z m m O l f o o c Z R r j L e I Z P 9 2 h 5 C 6 7 Q h h 5 G l K L Y O n E T O p + z 0 J W Q b B X o o 1 T c E V 6 0 f / l Y X 3 M 1 O V i T K Z w s j W 8 l i p n G K T e H C T H O S M L C C b g p f n 7 c L P Q z o Q x U v O o o Z x A q E X d 2 / i l X x A E Y W L 2 B 9 B + O f W o 4 K O Q G t B t T f o e 5 9 C h M t t L v c R H G u h i O F J e z I j t N S E 1 5 S k W p L a T T L Z c Z m b H B f H Z 0 0 J I H k I K b p 5 c r 0 r F s H 6 U W b 5 6 n w 6 i J X T q X g b 8 P 2 S p K S a + 4 k L L O C r g 2 g N R i q i S 3 y W P I 6 p p E p q F H C l l o t T i N E 4 0 M 1 U 5 2 8 g Y h Y S r 7 S e 7 X b S 0 F 7 K G w F R L J g m P 7 3 p n e 4 T g J m N e Z t Z O v p / K Z 6 6 9 R 3 v v f x q 9 / n O V a Z R J t S j 9 K b L Y + B C k 6 G w u Q E Y b r G n t 6 8 6 s L d a 5 o G r j q K 4 c R d 4 o / u q Y 4 M 8 U H J C t q L 1 9 b V 8 t a G H D r H x p v K a 5 X s y y s Z A 8 N T N Y v Y 8 7 n P / v v P u x h Q l + s X E Q z I C s r r 2 N 4 e r 9 + N a p k K 5 u U D K q M 7 p Y D Y Z h f Y T g Q N v G n p K K 3 f r c 2 q 5 M 7 t z W + k h Y I b o R t m 5 e p a v W 4 k K Y j K 0 c B m 2 K t 0 G X l O D 5 5 7 7 h k k B x l c h m P 4 8 Y u v 4 C e H z p r 8 r E D A a + o c Z V w V C 8 Q p U E o A b Y J x P R l Q Q 1 / X E g o M T h d c o 5 h v j C C P L J U l i 4 V 6 m Z 7 L g y q 9 W r 3 J Z 6 C S a a / Y G u 9 b Y R n Z u p s e q Y y t + 4 a R W 7 M F A S p d j L F H j D F L R 2 I j O n v v R W / C j 0 a l Z Z Y T N o a I c V m C 3 i 4 a k I I 2 q c w n k P A P M Y x g P P D m A d y 2 c T V h S g e V d g w + U H D l U b Q E V y h C r 9 V N D x V n L B X F E l n p I / L q j H Y j n O y h M r h R b l y g 1 y H M 5 L M G 4 4 z B 6 A X N D u b t W F y b P 9 P X U G D C t O x s P 6 K L W I j P U p x G N N L L + E U h v c f s J m j W o 2 j F j L A 1 6 2 m k 5 6 c Q i R L S s j 6 L S x k U i 0 V E 6 C 0 d y m Q y C L K e 7 5 2 u V w a 1 s 5 H P d 1 D Q 6 3 + z Q v x u F G p 1 I s M Y W Y O 3 4 e A 8 w t U c X P 4 K 4 R 9 5 y n v J w N e q G p K h A W F Z A 4 k W h h f 2 I s G y I / E g 2 w C 4 e P E M D h 7 8 C Y 4 c P o I 7 b r + d 5 0 r Z J I 9 k P t G K 6 S T j u x K e 5 W W n M h 4 z b 8 8 k x / I 3 o 0 C 8 j 9 U Z w j 1 C Y B N D 2 T U V t K 6 Z l x D r G K 1 s F u s S 9 5 s L x y 9 c w m D w A g J r N q J Q f / s e t y I 9 v K M Y z s 1 W U l Y L h L B h V 5 J T E f F Q c I 7 G B l c X h 7 E 2 O U T r a c + t 0 0 p M 0 e u s i W / g u U 2 8 f v Q A 7 r / z A X O d w 3 D F d H L X T g + h l q g y y a N + g h 1 X i Q H p G y g k o k j j E i H c e c Z F Q N 8 X T u P E Z 3 c S A v p Q r U f Q 5 V 2 P U G 0 Q X s Y l 4 d Z 6 M i r I 3 z Q 7 N m P 2 3 9 V Y j x Z 5 6 f J 1 I E q m R 2 v 0 b l k / b h m 6 g 0 G + n 0 w 8 Z u r j j t s N w M R c z S H L z e + l B 7 3 d r O t 3 + v g b u G X N A F 7 K F v F Y 0 I d S e o y C T I F m 8 N 0 S n G V j u O n Z 5 a n U O T F c K m H 7 6 n V o 0 S O 1 K i M 4 P L + d i t r E U A 9 P d T U M g h C f w / Q 8 u Z x d f 2 F T 9 5 3 k A + E x j 0 u I Z J A E k U S h Y B n F E q 8 h j L q S 2 U e 4 G c I A 6 6 Z 6 W w s N F K o X E I + u w a E 3 L u D Y s W O E o Q U M D Q 3 h 8 u X L x l h o b F C d E 0 8 9 9 Z Q 5 / + 9 D p q n f V U f U 5 u 9 6 w n U 0 P z O K q f z r y N T W Y T 4 3 Z P Y W 2 5 h 8 y P w m T 6 0 b S k 4 8 l S s M I D e R T w 2 c n N i P d P Y R 3 D n 4 9 t 5 A g 5 Z 4 + 2 i U S K I o + E z + k Y / i z z v 1 D B p o T J K X U 5 q e n I o r l 1 0 0 n R L l f A 5 H X v y u y S g f O 3 / C z J J 8 8 G O / h p G T h 5 F N z y G 3 O I V 7 P v g J 0 8 3 r K M 9 K k o L o x o 4 b v J H e i V 3 y h A r + p D z j u a v Y 0 L n J C I G T I i I F 2 Z j a i v n Z Y c Q w D W / n b t 7 D N p D o x r o 0 m l W U X F V c P f A j R F J + J L a k c P j k d x D f 1 Y m L s 6 + j f y m C t V + 9 h B f / 8 H 2 M l w I o M 6 Z I u n q R w j r E G t 2 I u h K 0 4 V 7 6 p w r K L K f Q K J k G C t L a N 7 J 1 K n w f E t 4 o E u 4 I O s O d C D J C a T C A F p l 1 B 2 g M B B d i M T e W Z q 5 i L l P B + n W b M D e 7 R B x f x Q t z S / i A j 1 6 d H i m / U D K 9 k Q 2 l 6 s i 6 E T I P X 7 m A z T v v w X h l G u u 6 t p D f i j u 0 N p x t V B M / V Q g 1 6 Y 2 V b U h O G S V x l M I h 0 w Z k u O Y r W c W r m H 2 H b 9 Z 2 G m t U y l i h d o b W f g C x y M 1 3 Y p m d n T X J s p p c + M 5 0 s 5 a + 8 Z i t w 8 q q O A b y v V K R n j 9 A r z s 5 e R F T V W W X z C N Y 7 W I s W 2 L p N H K h j a Z f o F y u G u M i O b u U f t V 0 X j R L o 0 Q E a 9 o l W Z J 3 k c y F / V k U q 8 u D u M b w 8 9 3 p o J B h J 4 Y x B s l 4 J b a Z j L k Q m 5 C Z 5 3 d / 5 7 c / r 8 a Q l V + 1 e Q c i H V 0 Y 3 H Q r a n 1 5 x L 0 D S H T 3 8 / s 2 j B 5 O Y v U W e i L T 1 f x 2 0 o 3 S 6 S x C I a u 1 N 9 L N l W m 5 u 1 1 C O 5 7 1 o D 8 W N Q 9 W b V Q x l r t i x k j C j A f e J P 7 Z E F M n i Z i j 7 G Q K F t + 1 N Y 0 G H z 3 N B b N W B D 8 h T K E r x B o Y Y P x R d p f g 7 Y 0 y k l p E K V z H Y j K C c 4 + u x 0 K V X q g e Q r V E F 1 5 v E s o N I u K K U 6 E i 9 D o B L F U u U X F 6 6 O U I z A g 7 t Q N e h y 9 K J e I 5 j L O C h F b a 4 I a V R Y k N q q x 5 C a + x + P V x S n 6 C g b 4 P k d g A L p 0 + h b 7 B 1 f A y L r y Q m c P W r j 7 W l X i 9 S e w t B f G z J K I E F w W 7 R W X L e n r 5 X k C m k U N X g P G q p t K z X D W e Q Q D q c G j R s + U n 4 Y n 2 w F U e J o e o Y O S h l U s L e Y x 1 Z S O r s X 1 K 0 C U E s o O y V p J N X X W B v v L a a m 2 J c D u G g H 9 5 T b y V J A i 4 P B X + n e g m L c 3 2 s Y d 1 I 3 2 w L + f + p g 7 X f n t v V G X b N S r j u E x H E P D b / M 2 6 p 4 h U 4 j 4 a m 2 4 W Z X m l l + R b v Z B x 3 2 p z B 3 f p D O H y c i e G v H s y t J b n 0 i h V G D O 7 O 8 x 1 T q 9 1 O F Q z k F u k G N W r 3 S o N r 3 m M d R e v J Y v W o T D W c L E 5 F I e E C M u K x N s / e P b / Y m v P A 3 j 5 p R + S w S q l h g c f P Y 6 9 B 8 8 Q d 9 r 5 J T e j V M p 2 c b 9 X u n H s K h 5 c U P 2 M V 0 p X 5 j D U t R W D h C D D V 8 f x a J B W g z x X r 6 K s r H p g c g W N 4 e R Z R z L M 3 W k C R Z P q z 8 B 7 n R a s p M B r + S i P u s Y 9 K X 7 u Q q 4 R Y G z k R 6 k Z R o X Q r U J P 4 / W u g b c Z p J I w I H e F z A K Z Q 5 E 7 k G K 8 p K X I u v 1 J x A i l U v 4 E I i 0 q E + M u P x t M U 0 A C h G l h x o a C z V o z Q R P 8 1 I 2 r 3 f w q s 0 f M j O A t O 9 c j m 5 3 F 6 O U r q E b o A S N s A E K 7 e G 8 c o c 4 4 L W 0 R P 3 z l B b z w 6 k s 4 d P w s X n 7 u m 0 h f m c G O w Q 0 4 e v K C y V N z V 8 6 i m T 2 M 0 t S L K I 9 / D / V S B t 5 4 H 9 x N Q n V f v x E A k S y x m C g O O a S e W 5 E r N 2 4 E w S H H W 1 U m v 0 t o n O a 1 5 P 3 5 a e N l x 8 / O s 3 1 a G B 0 d N d B P p P M d 5 C C 6 8 f v N i f c w e v L T F O b d f l t + F o c q l Q r 5 1 o e A L 9 8 + Y k l n C k I b G e E X v c u 7 j C w c U N + i I Q / b b C U Z r 8 V r 5 H E q L b u U m b y 6 M 1 C s B X d E M k z K 6 C g q R U w K J 0 X i u z r E 1 E m m z j o b Q 9 E K V i q W 0 R a 2 M G r g y + f 3 M b Z S B j U F Z P I 5 V P o + g q P f m M e u X + 4 0 g 2 5 m 4 J d a r H c F 8 0 7 v i W X O 2 5 l w b s a L V Y k G A 3 Y n Q L W k v Z X 0 t d a s Y D p P 6 0 7 S U r 3 q d d m 3 9 0 d I 7 N y J W z v 6 W a R g j O 1 h P D 3 N G K a v i j c P 7 c X u + z 5 g m K a H c w R G u 5 g 3 3 Q X M 1 g 6 i Q L g 2 7 5 r B R H 0 C 4 7 U 5 L B D e F G v E v K 0 g I j U G r P 6 t W B d Y h + 5 W k h 5 B 4 0 z g M x M q 0 R p V 6 m U q C s y E v i / 8 w Z / g 8 7 / 7 u 3 j m 6 e / h q Q 9 / F A F 3 D f X Z v X j t c B b f e G 4 f / t c f / X M G + m W U 3 N 3 0 T n W E 4 3 d g d m a W v m w B q d 6 N a F a L e I k P + z i t V K M 8 S Y u q v D M W r h W c q g V 0 h L p x a j a H e G T R c G 9 j a g u f / 3 k 8 9 P C T x v p J S T W F w d / Q S k 0 0 h F F e X 5 i k 6 x h A r T D G S t v Z q A 7 J w s r A K H W s X p s n t O s 1 g i J S u 0 n p 5 F U l E N X s O Q Q S 2 w 1 / 3 c 0 Q z h 0 Y w 5 b 7 V u E b 3 / 4 b L C 0 t 4 d K l S x g Y I B y M x W g c s g b 6 r V m z B u 9 / / 6 O 4 7 7 7 7 T J m W b l Q M P Y l z b O X n f x x l l 6 j w m T f h 6 d i N y 0 v 7 z L F a N c Z 4 N Y L 1 D B s k v x p W 8 Y d 7 j D w 7 k F l e K B Q o o l A K U g a X Y 3 / x S m l O S p 2 7 k S J h p R 1 Z e R f J o 0 k J x V s 9 j 8 q + N i 5 V y C + 2 X B Q C r d B T p 6 B p G r Q J s u h p t C C h t F B r m 7 u u / h 1 K P b + A q 7 k M 1 s Y 0 2 9 V W z u B I F q z N B L S W h N V a r Q v x 9 s D v 3 U g T F j X 3 p K R l s j K n 0 d l 1 L 8 t y 4 + X i E h 4 J K N C 2 D 6 r 6 q V 7 O 5 6 e / 9 T V 8 / J c + Z f M N 5 a L 5 c G K S p g 0 0 U U a m e R 6 L 1 R I W W 3 O Y q V 7 B E o 2 E e v d y R W 0 T y f j J 3 Y V k 1 Y N e 3 y r 0 e Z M I s d 5 h e k O t E f 7 8 v r N Y v 2 H Q P N + O W 3 f h 1 N G 3 + F s Q G 3 q 8 C F K I G / R 4 x W I a 4 X A K z f Q e B P q f N E z 1 N G Y J 3 1 a Z B i g S w z e L o 4 h 2 D h m e n j 5 9 G F s 2 7 4 S 7 N o m m f x U F m v q k X f j a + z M N L 1 z h / Z q M B Q Y R 8 o f J k w r S + T I i v g i 9 o Y S f M Q E V s K 5 F 8 E n K w 6 u q I d m G W o j E 8 f q C I B o b k o H R 6 9 A b r + L e + x 8 z x k j 8 0 S p A 6 t V S 5 4 Y p k + e 3 8 q c Q 6 L z L e F t 5 K Z N H S Z L y d H d f r 6 z v j W 5 Q I A n v S k t K U l 0 s 5 L s 5 O b 8 7 g m 9 P d a G Y z x r j o K M y p u o B n S 7 M o 1 D Z S F 7 l M d R N h K J 8 M T M e S b t T y S P o D R q H 4 a l d Q s 2 1 z l w r U v m S 2 x Y N u p a L c 8 h x F t p 1 R A v z K M 5 t U k f O z V 7 G 5 i 7 G Y I J 8 7 X p 5 5 f X I Z 7 f G N E R 2 6 w / V 1 m q y G s Z o L Q + V S 8 r R s 1 h X y r S P 3 / V 5 O R B 2 m Q 3 R R G o 8 K d l S 5 r 0 n I I r m i w q w X W Y b y 4 7 O e w x 0 q b i q e K S p d K R l h o u x 9 Z b d i 0 m B 9 E d / 8 R M 8 Z n t j m v n T a D G Y T y 9 p O j R d d r k O T 7 U f M f 8 g Y 6 M 1 6 P T d j q 7 W E P q x C W v 9 d 2 A 9 X / 3 1 M A a D W 9 A d v R X J 2 H Z 0 p O 5 C P L 4 N Y X 7 / y D / 5 e d x z 6 w 7 s 3 H I v s n M 1 7 N x + L z Z v u J 2 Q j v i d y r S Y y W N m a t o I Y 8 O l 6 S Y V o z R z 8 w v X r J n Z s Z 2 k + k m Y I x p E p 7 K r Q 8 F s 2 i W L y N 9 U x l R + i s a o Q e 9 J J Q 1 o h 8 M m v U E a 2 U r O X F / T 7 L t 6 i f A 2 S q F n F O e z S 7 s p o 0 B C p T a 7 k j m A 6 e K p t m J Z 4 C c h u v f e R / h V v V E + X D p 6 g G 1 f Z / x Y w O V T b + L 0 g R d w 5 v U f w x X Z Q Q + 7 a O r b o i e X s B w 4 c I A G I 0 y l q 5 l V k K 4 n K 0 x q E 0 f g L T n f 1 W 4 r j v M Z b i Q 9 1 7 u R 8 7 v e 7 W d b p g y n G S v i f U z s Q 9 r Q 8 S C P e Z G r x L A 4 d Y D G 6 b K t G / + m 8 x O Y W C o b m a l S m W i B e J 2 F y T p H 5 T 3 / / H P m u 0 i y f W l h r 4 F x 1 f w Y h h d f w 6 X 5 P Z g t n E M 0 l E G l k a f B s v c 1 9 W I 7 i O e u Y i H b y s / v Q z B x D y u z D M V U o B O U 6 Y a h u R + g 3 P P z W C i P I E i B u v B a G n c 9 u Y u / N Q 2 z 1 U + v H Q F F j n c S L F R O 1 o 3 k M M a B Z w 4 1 s y d R 8 6 y D L 8 h Y J h L A s 3 P T u K / C + M R T g D v S S y v A w J 3 X N j B F c b R j Z t 7 c F f h 7 1 6 F 8 9 Q R c f b u M g P o Z 8 M t j y e o 0 3 U 3 k q 1 m M 5 o p 0 / y W U 6 H n K b A g t m K 8 l v Y L V e c T C 2 6 h w A Q T d P o S 8 f m Q n r m L 6 8 l l s u H 0 3 4 o k I 9 n / v O 7 j l f Y 8 j l i J 8 4 D 1 F 6 q 5 e W C h Q y H 2 E Q V p q j f B Y K w f F t 7 J u v E v D K p K E O T P L R q C H E m W L C 4 i H O 0 3 m i T f U Y x p N A r I + 8 Q C h y 7 C 4 g l J 9 A b d 0 7 z b n K 3 M + E O y g Z S z j R z 9 + B f f c d Q s C 4 Q 6 U i i X G D 1 6 T U l Q t E c 7 F h h h 4 C + L Z R p Y y X l t v s W 1 J / T 7 6 7 N k M g n 3 9 N J I F 0 8 Z O G y y U h 9 H F O F R 5 c b 5 w H x p z L 8 H b + y T + 9 E t / b b r L F x e X z D p 9 R 4 4 c N T l 1 m z Y N 4 d d / / V + a a 0 X G k E q g 1 L Z 8 S V g l O 9 Z T 2 j p J A V r 6 j b J y I 1 k 1 W a Y b v z u k 4 w 0 K b z 5 L x S d E q z R H 6 M m 1 B i I N e N O O C w 2 n z 5 v f c p U u x I K 2 w 0 I 0 G F t L I 2 Y N / 7 m z h 7 F 1 x f Q j k f Z T r m v q S P v G H k / J b J X a m j + H C c b p K 2 k g d i v j 6 J h 5 X v F R z 2 k + K 4 Y S m t L L 7 3 O z E Y S 5 a x R K G z 8 5 h Y d m n 0 V r 7 S e M s o h R w 5 M z 2 D j Q a x g n K 7 l S e Z Q T p l w s k W 6 i h 5 T F d j C n Q w 6 u d Y i G k B D K B t b f v n o O T 6 2 2 6 x 3 o H v X i u E m / M Z 6 L D e w p X 6 G S b Y C / w h i l k w J y 9 T h a v b v Y q M t l G o V i 3 a Z y Q E e 8 T j h Z o b B q X 6 k G P 4 / Q 0 / g R b 4 X 4 r O u h 3 e C D N C D F 9 C x G j r + B u 3 / m 5 1 A n F J Q X 0 I K Y l T I F O B J r l 8 z 2 q k x h t H Q e L b c f k f I 2 d P c m z Z O J b 5 N j o 0 h 1 2 5 W E R A t z J 9 G / e r f h w a v j E 3 i 0 L 4 m m u l 1 Z 1 6 X K G P K 1 W a x m A x 2 f L N J o X G I 5 V L B k E q M X c 9 i 8 5 X b y k 3 W o 1 V k 2 Y y 9 6 K X d p A l V f D 9 t K v b N W c I u F J Y Q j y 7 1 z j j H U u x F O 8 d F F 4 3 L l e f z V s y O 4 a 9 d 2 P P Z + q 7 Q i W W J 5 e m 2 F W a 5 o j y e i E F 8 H 6 9 x A M H j z n t 2 V Z K d 5 S F j a 7 c u y W g 3 B 0 D A h b c m U b 4 7 x T x n + s W j E H M v n C 4 h q A F k D q q Y M h x x D w I 8 r D / O L 5 K z J Z 5 P n c N F 4 u l w d R i 5 M 9 z W V 1 e + a w t l 5 u 9 f Z S v I S m Q x 2 W A P y z b / 9 a / z y J / + F + e z Q 6 6 / v Z T z 4 8 D W Z N p 0 M / K u n 9 9 I I P U Z 9 k K O Q 0 3 G b u E 1 x l O k E E p G / u s b z 5 O 4 t n x 8 5 c R D l 7 B J O v P o D 0 w i V 0 h I m L p 3 H h T d f w 8 b b 7 s K L X / 8 z D K 5 J A r K C d J l 6 q M 4 Y L X e 2 i D U U I E e B j H U i O T 0 / q t j M b N p 0 p S / H N x b T 3 + i d R K 2 W X c N C p X R R 4 K I U J B a K o C e L h q f L C O v E Y h P J K A N q D + M 6 4 m N X c Y o N x q A 7 v t E 8 n K 5 1 v I i g Q J E e r j v u h 1 / d 7 P R K U c Z j / p Y 2 Q O s y 6 5 q E f a s Z L 7 k Q Y F 3 9 v D 6 e T M H T S + j p 6 V V J v C c t r D d g M L L i D X k c P V / Q X 0 G x S R i m z Q S 8 8 8 j X Z 5 G K r K Y x Y h x K z K 3 p H I o 9 W 6 V x J I j n m 9 V F e k U P l m Z r 6 E l G W F e q j V H i B O L + A X o b K l d 5 g W K U x 3 p 6 A D 1 I y b + E 7 t g G C r X N S B H L Z A k x c w T e A L 1 1 U D 2 b W v j E C o C X 9 V S d 1 W M r R V B 7 y E D + 1 V 9 + C R s 3 9 B D G d s M b G 8 D d d 9 2 D o b V h Q s c e E z v r 1 a B 1 F 6 K r l 2 Y R i f d T 4 d l m v N f i 4 i I K B S o 6 Y y 4 p t W C f D C P 9 D O s k L o v j f O m L P p r / B P n 4 i c Z G 3 q R R p a G W 4 C v / k M d k f H W e z h R c l Z K Z S 0 n O N H b r P S V H N t O h X b g x S r p G s W q r R K M a Y i x E L y w v q P b W N b V G 0 G S u x N X 9 3 0 q h L 5 p E g t 8 T o R Z G l i 4 j z f j 5 j q 3 r j e d f S X 0 9 S U J 2 Z c 1 b + b F 3 p M l y l Z D O + h g K x P D 8 C y / x B x e e / c 4 + 7 L 5 H a 5 Y o H q U y q 3 1 0 T S 6 T b k l A p j Q G F G 9 g o X I W M 1 k 3 d v S p x 0 c d B X 5 a h B L C 8 z 8 k 5 P u Q E X h 1 H Q p K a E w o P b d o 1 s n T g z q a v Z I E O 8 S c m 3 V S Z M p u M / q v 6 z y t j B l L G R 2 b Q L I z i c 5 k D O X M B N y a S h G 6 1 Q i S h R R u E y u 5 I t t M G f o u f j d L F y l g G / n Z 1 k E e 1 y w n z T 8 9 r J R Z D 6 6 p 5 A r G 9 f D N 7 F H 4 O u 5 u N 4 j i G D 4 X z 2 t A q 8 / a f D b t 7 z Q z X 0 J / X 8 r c y z E E I X + e s E 6 C b 7 / L c z h U L B b M 1 H t Z 9 g B j q C A F S N 5 e P L t 8 s Y C h d U u 8 Z x F m J 0 I q t y 9 5 K / l E q L l 0 C I n E V r h 9 M T Q r h C p l Q t v 4 0 L V 7 V g s Z h B I p P P e D 5 / D w A 7 t p C P L w E c Z o b E k 7 w D c q s s p W G P T M S o 3 x h R M o V a y H C R B K n z r x O r Z t v w e h c B P 7 X t t n P I X W j r j v / v v 5 r q w T 8 s X r w p f 3 f x m / c v c n 8 e L 3 X 8 H Z s 2 e N E F + 8 c A G f + 9 z n s G u X z Q i 5 R l b y 7 K 3 b n 6 1 R s 1 8 I C g j j r 3 0 l 6 Q N / b 5 / i n K t 3 t a U x z H x m h S D G A + h 3 c 4 n t D t e y Y 4 X 8 E s 6 f f R N b t + 8 2 x 2 S 8 q h V N K p U y L 7 e F q N B e X c v v a e E K Y b U h y u 5 G X w a t 6 N 2 m z Y 2 h 1 P y 6 0 A C V S p 0 R i k k t 2 v G 7 Z l F t 9 d h 6 8 S V 5 + f O / + J / 4 d 5 / 5 N + Z e q q M c k X 5 z 5 X M L L S 2 q U W u O 0 p p U c O S N U T z 4 4 O O 0 J B Z K i G S p f F P / D 4 3 B j 5 o E x L G F F l Y l b K W P H Z s m g / u s s D o V o M e S 8 D x / x o 2 f 3 a G Y q o L z Z w 5 j x y 2 3 o d q 0 v S 4 i L X k W a l w x T G h 6 O g k x E t h b 0 2 x c u 7 y u j o s E W z K z E y j T s v S t 2 0 o r O s U W o o d p e w t N J Z g a P k Z G R I 3 i h j r o T a t 1 d K 2 x O + a x I P t u G k / P b R c S 8 T W v A E E l 2 l p l 1 / 2 C / i J O T F / E 5 h S F h t 9 t 9 3 K T v L D 5 j W K y 6 u Z 3 p V F 3 0 c J T e Z 1 6 O j Q 1 M 4 7 + 3 k E q t M 3 U V z 0 l H L K q e 4 6 c x + P 3 b m f 8 l U U q l e B x q X w T l 9 J 2 f E 8 J t q a R a G 3 F Q 5 O M y e / y O O r R U 8 9 b a / o N u P v u N E Z D C 5 e o x 6 5 G 7 + b y R g 0 s 1 F 5 f I m f 5 A I f U e 3 d 1 5 D j 6 + r W t j Y U q w w t E I Z 0 P 8 Z 7 W C O l 4 i E o 2 l Z l G b 6 x v R b a 3 J T 2 r M V L 8 X O f z a O F + H j R 1 1 X 5 S Z n F P X i M e m b U G e W 6 d 4 Y 0 3 x O N S C p W h G 9 F s K e 6 2 B / j i b y p D Z e t a J b 2 q 6 p p 3 Z V K o d M y e b e o 6 P / 4 m F n I N b N 5 2 C x F K g f d Y M N 6 w R T 4 1 / O t w / s K w q e v W L T Z 2 d W i l Q k X S + 9 C 3 6 d f a q E t o Z Y n x d c o Y e C e V T f d 0 u W t I p 0 v G Q I Z C 2 u / L t r m 6 z 7 X Z e 7 m R g x 9 2 I z r X w s x w y x + K 4 e W / / Q o e + 5 X P 4 O l v f w M f + c j H W Y i F X j p J 3 i c 0 + W 1 U B 3 4 B b r + S D 9 V Q d W T L D X S E f X h p M Y 1 H 4 x 2 W 2 W 0 r X m 0 I D n l x 9 q 1 X c N d t 6 + F j v F P T O t L 8 T Q 0 r a 1 M u 5 3 k f u 8 W 9 X P v L x Q w e D b a 7 5 F u 0 3 h Q Q H j b l 6 i E M c 9 W z w 5 c g j 3 C 7 l 3 G f s o 5 N A q M E g g q g A U k P j 2 v n D D W w 9 Z x S i r r x d L z A P l f 6 N X h T 9 / M 3 2 5 g G M v A + z T w 9 V / I + F K 8 + j c C q j 5 o y n b l I I m 9 h n J 4 j w o D 1 + r 2 0 1 N C v F J d Y J 8 E b p / m v p / n L Y + h e u x p N K r U F C d f T C 1 / + 3 3 j i E x 9 j / H Q J 6 d l 5 7 H 7 8 E U y O X D U W 0 1 V t Y E 1 P D z p i U W M 0 t r E O 4 k 2 F l k k T L I P h X h o 8 e s I 2 5 H b I q 1 5 R x l x K U a q W 5 1 m / D i O g U n i H 1 D Z S J v E g G F R M 0 / 7 B I b a b / u x h o Q 4 d M 1 8 M V T X L g B 5 Q S q U V d N k S P J d Q l f / X y 0 q 1 U h v z I t b X v J H P Q h M i k 3 v n E H 8 W X 9 S 3 w v 9 N u 1 9 T J b 7 p k 2 T s 9 O k z 6 O 8 h l P T b 7 n w 9 j 5 G T n E U d 6 n Q S O t r z 8 r N 4 6 O E P E o G 5 G T c P U 4 + a l E s f y 5 c M N B g H L e e n + p v j V M b 1 m J 1 J 2 y S F S p o e K 8 F y 8 n b x m C q D 8 S R D i + I c n z e H Z m Q 5 T v Y W Z / h 9 A K 5 S I d c S p B N 5 6 j P 4 2 r d + h E 9 + 8 l N G 8 F T J g K + K 6 v R l e E p X 0 V r 9 C O q a J U n T s b I T Y i L r w v o f / R 9 U P / 6 L 5 h o z U Y 0 P 9 9 b R f Z j y 2 + 0 V f 2 a 7 j Q N u 7 I h w a E 8 5 g 8 f D D I i n n 0 c g s R a N w K 0 m Y y J b 6 k A 8 t I S 1 H U P G E 6 0 k h 4 k a j 6 p M v 4 r Y m o d Q K j Y w m T 9 u 3 H c f G y o 6 + A A K W U 2 P o B c l X K 2 m D 8 K b 3 A 0 a c p Q m 9 5 B B D 7 E c 1 o t m d D Z / k g J 7 P x t b v T Z N a I M v 6 Y W L H s D A Q g q b 6 h + g p X K 3 s s j z 8 f 2 + C C H F H P b M L G J X s g u D 0 R R G r w x j / U b G m 2 x U b Z J t F J y x j L z c 7 3 3 l K / i v n / 5 0 + w m W y R k s X E l W + d t f S G a D b G 3 6 l j 4 K V 8 / d e P r l H y N 1 1 y 6 s p s X f k k x i Y m q R n j F J L 3 2 9 1 2 z V s / B o c i R j w E o h j U C 4 0 4 x d v Y 3 I z 6 g 2 e S g R f n 7 9 T x H / 5 L / F a 0 e O Y M e O H Y h T g Q u F k u F V B z / n c 3 k j s F q j z 4 x R S d J 1 S / N u F c k x Y M r G 9 2 n j X / 2 k e j n n 8 T / x V Q d M p 4 W I v 0 n B p F A 2 R 9 G c a A z e S l q a n 0 E w V E a 5 Y N O y F j N p J L s G z H X q 5 V W 5 c g S i f P Y q T p 4 e R v 8 2 r X H S p r b B 2 z k 4 h D M X v o t 1 q 5 8 y y p v P F t H b F 6 C x 9 7 V 1 g H r R n E d p g c p F Y 9 G g Q n n m T v F K F 0 p R G q m l k z w h i F j P d h R H X 1 2 e A m 8 u 1 k n U t E D Q p l 9 I m 7 X A v y y C d / 4 Q a q m 7 j F C t 7 K 2 T 5 f S U J v B H X x 7 D b 3 w 0 i L K P z K Y 1 H A q c g 0 9 Z 4 v 4 U B U s N 3 K R A a D W j Z U s v k v f f W 8 3 i C Q q i A 0 9 + f M 6 H x 7 d U z f b 7 2 k 5 T y 1 u J l D 2 h 4 H 6 u P o X e M G M 8 U i t z A K 3 Q d r g D d v q E r L O E U 6 T s Y y l A q 0 Y 4 5 L O r f 4 r 5 d t C a A r W 4 D 6 7 O h 0 3 d B M u G F / a Z 3 f J M 0 G 2 U r I n 0 4 g I 6 K U D B A D 1 u Q 1 h Z 0 1 R a V N J R J F I b C d X 2 M p b p x a q 4 3 Y R Z l t f v o / e t q E P A b w T F C o 2 o g U / / / n / D X / z O b 9 u 6 t o / r n J G l / d c p l K A m u W O g n j y H 0 0 b 8 g C 9 / 8 Q v 4 z X / 9 W X P O T K a O 3 o Q X L x c W y M M 4 Y 4 t F e o g 4 J i + f Q z 4 z h 6 v H 3 8 Q d j 3 + U U H m T a Q c D D 9 v e V n W Q p x 5 d a G B j a g G F u X O I D z I m a c T R H D k D 7 4 b t + O r f f A 2 H D x 8 2 G R L h U A j j E + P Y v H k L 4 8 S i S U m 6 d / d d e O r j d g t P V p X h g a r Y f l 6 2 r W J H T b P 3 B C R f J C s 2 h g z 0 0 / d r C r a S Z I A l k f y h / Z u F i v z K N p y Z v I L O R A n 5 p X k e c M P n K j E G b O D q v N t 0 h 4 t f Z m E h 1 k U y o W c N R 9 R B Q u T T q G B u 8 n X M B 2 y n h B a Y W U d E o v L V J t W Z F + H v Z d h j l L m F 7 z / z N D 7 8 / v v Q j K 0 2 x 6 R 4 K 0 n 6 c f D g K 3 h w x w b b b a 6 T b H w g S E Y o Q A 2 X N Z W Q 8 S 7 2 K n q L V o K w j Q w S 2 c Z Q K g z h F + F G w x V A f v 4 s z r z V i 9 v v n k c 5 v A 2 R k A / a Z t 8 I r M p n R d S A j l K J P / s b B T z k X Z 5 3 M 1 9 w m 9 f W n r r x U C t J C n X p y D 5 U G P R v u v N B n N r / A u 5 + 8 i n T r a 1 d 9 B y q u h b J t D S C n k 2 G q d / 4 2 l f b X a T y M l Q K M Y T 3 b u S O w x u / z T D k z O x h b O 6 8 z Q r t t R Z U o 1 C R q k 3 C I B r u k q M Y d h x j + 4 5 7 c X n x N V w t D u K R / r U 8 l 9 a Y 3 m h h a g S p f h o T / m n M R T l + B m I y V v t P X / x z f O E z n z H 3 V 7 q K S E p Y a e Y p D G e w Q e s S t u + v H j p 9 d i y t 2 k l t 8 s z X / w w f + q X f Q q b s Q s J 0 S t E D + L x 4 q b C E h w n J X 9 3 z I z z y 6 J P m m p W k r Y p K 9 L q C O w 7 J y K l 8 x S k B B v a u y g g C H T t 1 M 7 J L 0 9 L V H b 3 8 3 J q S L o N T L G q B T N v h p D Q t y Y E 8 i 2 C k E U S W p z + T O E B I 7 v X r W X h f x W o s T 9 d V N S z D o y b h m d / 1 2 M 6 s X X N 7 G n O n K U S 2 X H 1 q Y H F 2 F i H P C G q + 5 Z V v J W c B z z w h X T f j 4 z H 8 9 d / t o S E M 4 G N P 3 o K L 0 0 k M b W z H t f x T 5 n m z q Z n P V f R G t y L a X r 0 r Q q U r F F R X 8 p + 8 k c y + d W Q / b t t 1 n 6 m z 7 m F D C N t B p v q J P 8 f e e h 1 3 3 n k v P I + / f / f n + w f W m o P a f L n R s o G + G l O r g W p 8 Q N 2 l l F i T a W 7 j G M t g N Y Y J P O n y q D I I s / K r N z Z x 5 s o C B p M l u s o m j k 6 F E A + w w d u d N b I c G u d S w P y t p 7 + D 1 v g M u g c Y i L N m x Z o L n W E 2 r J f n 8 5 k m s 0 3 4 v V b 5 G l d n c P b 1 l 8 3 4 g 7 G A V O Z b H / w Z j J 8 / j s W Z C a O w W o 9 d h s H d D M D n T t F w K b i s k R m 3 8 R q 1 j M 2 7 g l v r 9 4 X h D v b i 5 W 9 + C e F U P 8 b 3 7 0 f X q j U Y P v Y 6 G 5 X P F J q C X 5 P V l N k n p j V K Z I G y j K 0 w 7 t m z B x 1 r G 7 j o 2 4 z H U q t 4 h M 3 E a o n J k T A 9 e 0 u 8 E Y x R 3 C F v J M F q 4 f D 5 c 3 j k T r u i r T p 9 l C 2 h j h 4 X o V y m N m K m c q s 3 T r + p 4 Y x S q p z 2 f c X / U v 4 K e l d t M x M o H V K b T B / a h 8 u 9 P X h 4 6 B b s f f U F r F t 3 f U A u B C A l U H l z M z O 0 2 B F b L 5 K 4 U 8 w u M Z a i J Y + l T H l S J v v L 8 k t 1 k t f w s + 3 F c 9 V H 0 q / j + i 6 Z Z 5 X N 6 T p P B q r d X J a M E E p p l D i g b B G t u s T r e I L q Z Z S G L 7 Y A / y y k N 5 f p z / x m y y j T q M Z S f c g t F q i s 8 u b 2 9 0 Z L x p n v r g R 2 7 t z F t r + D K K k X y Y 6 Y 8 e j j 2 a O o 5 p U A r T U m + t B w 8 3 o 6 A 5 8 r b J T t r b e O Q P p g n Y k N U a q V L D q S d s x V s u f U y T x o + / P Z s 6 e w c W g 7 / j / n M 3 z + 5 5 7 5 r w A A A A B J R U 5 E r k J g g g =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 N a m e = " T i p   A v e r a g e "   G u i d = " 4 6 b a d 7 4 9 - a 8 9 a - 4 9 6 f - 9 7 d f - 7 d f 8 9 8 6 7 f a 5 d "   R e v = " 8 "   R e v G u i d = " 3 c 7 b 6 5 9 7 - d 6 7 2 - 4 6 e 8 - 8 f 0 e - 0 7 a 0 6 b 9 2 a b 2 0 " 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 H e a t M a p B l e n d M o d e = " A v e r a g e " 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 N a m e = " A d d r e s s "   V i s i b l e = " t r u e "   D a t a T y p e = " S t r i n g "   M o d e l Q u e r y N a m e = " ' R a n g e ' [ A d d r e s s ] " & g t ; & l t ; T a b l e   M o d e l N a m e = " R a n g e "   N a m e I n S o u r c e = " R a n g e "   V i s i b l e = " t r u e "   L a s t R e f r e s h = " 0 0 0 1 - 0 1 - 0 1 T 0 0 : 0 0 : 0 0 "   / & g t ; & l t ; / G e o C o l u m n & g t ; & l t ; G e o C o l u m n   N a m e = " C i t y "   V i s i b l e = " t r u e "   D a t a T y p e = " S t r i n g "   M o d e l Q u e r y N a m e = " ' R a n g e ' [ C i t y ] " & g t ; & l t ; T a b l e   M o d e l N a m e = " R a n g e "   N a m e I n S o u r c e = " R a n g e "   V i s i b l e = " t r u e "   L a s t R e f r e s h = " 0 0 0 1 - 0 1 - 0 1 T 0 0 : 0 0 : 0 0 "   / & g t ; & l t ; / G e o C o l u m n & g t ; & l t ; / G e o C o l u m n s & g t ; & l t ; A d d r e s s L i n e   N a m e = " A d d r e s s "   V i s i b l e = " t r u e "   D a t a T y p e = " S t r i n g "   M o d e l Q u e r y N a m e = " ' R a n g e ' [ A d d r e s s ] " & g t ; & l t ; T a b l e   M o d e l N a m e = " R a n g e "   N a m e I n S o u r c e = " R a n g e "   V i s i b l e = " t r u e "   L a s t R e f r e s h = " 0 0 0 1 - 0 1 - 0 1 T 0 0 : 0 0 : 0 0 "   / & g t ; & l t ; / A d d r e s s L i n e & g t ; & l t ; L o c a l i t y   N a m e = " C i t y "   V i s i b l e = " t r u e "   D a t a T y p e = " S t r i n g "   M o d e l Q u e r y N a m e = " ' R a n g e ' [ C i t y ] " & g t ; & l t ; T a b l e   M o d e l N a m e = " R a n g e "   N a m e I n S o u r c e = " R a n g e "   V i s i b l e = " t r u e "   L a s t R e f r e s h = " 0 0 0 1 - 0 1 - 0 1 T 0 0 : 0 0 : 0 0 "   / & g t ; & l t ; / L o c a l i t y & g t ; & l t ; / G e o E n t i t y & g t ; & l t ; M e a s u r e s & g t ; & l t ; M e a s u r e   N a m e = " T i p "   V i s i b l e = " t r u e "   D a t a T y p e = " D o u b l e "   M o d e l Q u e r y N a m e = " ' R a n g e ' [ T i p ] " & g t ; & l t ; T a b l e   M o d e l N a m e = " R a n g e "   N a m e I n S o u r c e = " R a n g e "   V i s i b l e = " t r u e "   L a s t R e f r e s h = " 0 0 0 1 - 0 1 - 0 1 T 0 0 : 0 0 : 0 0 "   / & g t ; & l t ; / M e a s u r e & g t ; & l t ; / M e a s u r e s & g t ; & l t ; M e a s u r e A F s & g t ; & l t ; A g g r e g a t i o n F u n c t i o n & g t ; A v e r a g e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r e e t & l t ; / G e o M a p p i n g T y p e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0 . 8 0 8 7 4 3 1 6 9 3 9 8 9 0 7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2 . 0 4 9 1 8 0 3 2 7 8 6 8 8 5 8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2 . 5 5 7 3 7 7 0 4 9 1 8 0 3 3 6 9 & l t ; / D i m n S c a l e & g t ; & l t ; D i m n S c a l e & g t ; 1 & l t ; / D i m n S c a l e & g t ; & l t ; / D i m n S c a l e s & g t ; & l t ; / G e o V i s & g t ; & l t ; / L a y e r D e f i n i t i o n & g t ; & l t ; L a y e r D e f i n i t i o n   N a m e = " H o u s i n g "   G u i d = " c b 4 5 5 4 4 7 - c d 8 5 - 4 6 6 8 - a 0 4 9 - 4 9 6 b 4 f e d c 3 6 f "   R e v = " 2 4 "   R e v G u i d = " 5 7 c 5 3 b b a - 2 1 0 0 - 4 1 8 c - 9 f 8 8 - d f 0 9 e d c 4 a 5 d d " 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 V i s u a l T y p e = " P i e C h a r t " 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4 & l t ; / C o l o r I n d e x & g t ; & l t ; C o l o r I n d e x & g t ; 1 5 & l t ; / C o l o r I n d e x & g t ; & l t ; C o l o r I n d e x & g t ; 1 6 & l t ; / C o l o r I n d e x & g t ; & l t ; C o l o r I n d e x & g t ; 1 7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 N a m e = " A d d r e s s "   V i s i b l e = " t r u e "   D a t a T y p e = " S t r i n g "   M o d e l Q u e r y N a m e = " ' R a n g e ' [ A d d r e s s ] " & g t ; & l t ; T a b l e   M o d e l N a m e = " R a n g e "   N a m e I n S o u r c e = " R a n g e "   V i s i b l e = " t r u e "   L a s t R e f r e s h = " 0 0 0 1 - 0 1 - 0 1 T 0 0 : 0 0 : 0 0 "   / & g t ; & l t ; / G e o C o l u m n & g t ; & l t ; G e o C o l u m n   N a m e = " C i t y "   V i s i b l e = " t r u e "   D a t a T y p e = " S t r i n g "   M o d e l Q u e r y N a m e = " ' R a n g e ' [ C i t y ] " & g t ; & l t ; T a b l e   M o d e l N a m e = " R a n g e "   N a m e I n S o u r c e = " R a n g e "   V i s i b l e = " t r u e "   L a s t R e f r e s h = " 0 0 0 1 - 0 1 - 0 1 T 0 0 : 0 0 : 0 0 "   / & g t ; & l t ; / G e o C o l u m n & g t ; & l t ; / G e o C o l u m n s & g t ; & l t ; A d d r e s s L i n e   N a m e = " A d d r e s s "   V i s i b l e = " t r u e "   D a t a T y p e = " S t r i n g "   M o d e l Q u e r y N a m e = " ' R a n g e ' [ A d d r e s s ] " & g t ; & l t ; T a b l e   M o d e l N a m e = " R a n g e "   N a m e I n S o u r c e = " R a n g e "   V i s i b l e = " t r u e "   L a s t R e f r e s h = " 0 0 0 1 - 0 1 - 0 1 T 0 0 : 0 0 : 0 0 "   / & g t ; & l t ; / A d d r e s s L i n e & g t ; & l t ; L o c a l i t y   N a m e = " C i t y "   V i s i b l e = " t r u e "   D a t a T y p e = " S t r i n g "   M o d e l Q u e r y N a m e = " ' R a n g e ' [ C i t y ] " & g t ; & l t ; T a b l e   M o d e l N a m e = " R a n g e "   N a m e I n S o u r c e = " R a n g e "   V i s i b l e = " t r u e "   L a s t R e f r e s h = " 0 0 0 1 - 0 1 - 0 1 T 0 0 : 0 0 : 0 0 "   / & g t ; & l t ; / L o c a l i t y & g t ; & l t ; / G e o E n t i t y & g t ; & l t ; M e a s u r e s & g t ; & l t ; M e a s u r e   N a m e = " T i p "   V i s i b l e = " t r u e "   D a t a T y p e = " D o u b l e "   M o d e l Q u e r y N a m e = " ' R a n g e ' [ T i p ] " & g t ; & l t ; T a b l e   M o d e l N a m e = " R a n g e "   N a m e I n S o u r c e = " R a n g e "   V i s i b l e = " t r u e "   L a s t R e f r e s h = " 0 0 0 1 - 0 1 - 0 1 T 0 0 : 0 0 : 0 0 "   / & g t ; & l t ; / M e a s u r e & g t ; & l t ; / M e a s u r e s & g t ; & l t ; M e a s u r e A F s & g t ; & l t ; A g g r e g a t i o n F u n c t i o n & g t ; A v e r a g e & l t ; / A g g r e g a t i o n F u n c t i o n & g t ; & l t ; / M e a s u r e A F s & g t ; & l t ; C a t e g o r y   N a m e = " H o u s i n g "   V i s i b l e = " t r u e "   D a t a T y p e = " S t r i n g "   M o d e l Q u e r y N a m e = " ' R a n g e ' [ H o u s i n g ] " & g t ; & l t ; T a b l e   M o d e l N a m e = " R a n g e "   N a m e I n S o u r c e = " R a n g e " 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G e o M a p p i n g T y p e & g t ; S t r e e t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0 . 5 7 9 2 3 4 9 7 2 6 7 7 5 9 5 1 6 & l t ; / O p a c i t y F a c t o r & g t ; & l t ; O p a c i t y F a c t o r & g t ; 0 . 6 9 3 9 8 9 0 7 1 0 3 8 2 5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0 . 1 & l t ; / D a t a S c a l e & g t ; & l t ; D a t a S c a l e & g t ; 0 . 1 & l t ; / D a t a S c a l e & g t ; & l t ; D a t a S c a l e & g t ; 0 . 1 & l t ; / D a t a S c a l e & g t ; & l t ; D a t a S c a l e & g t ; 0 & l t ; / D a t a S c a l e & g t ; & l t ; / D a t a S c a l e s & g t ; & l t ; D i m n S c a l e s & g t ; & l t ; D i m n S c a l e & g t ; 0 . 4 9 1 8 0 3 2 7 8 6 8 8 5 2 4 4 1 & l t ; / D i m n S c a l e & g t ; & l t ; D i m n S c a l e & g t ; 0 . 0 2 & l t ; / D i m n S c a l e & g t ; & l t ; D i m n S c a l e & g t ; 0 . 0 2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1 2 & l t ; / X & g t ; & l t ; Y & g t ; 8 1 4 & l t ; / Y & g t ; & l t ; D i s t a n c e T o N e a r e s t C o r n e r X & g t ; 3 4 0 & l t ; / D i s t a n c e T o N e a r e s t C o r n e r X & g t ; & l t ; D i s t a n c e T o N e a r e s t C o r n e r Y & g t ; 1 4 9 & l t ; / D i s t a n c e T o N e a r e s t C o r n e r Y & g t ; & l t ; Z O r d e r & g t ; 0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4 6 b a d 7 4 9 - a 8 9 a - 4 9 6 f - 9 7 d f - 7 d f 8 9 8 6 7 f a 5 d & l t ; / L a y e r I d & g t ; & l t ; R a w H e a t M a p M i n & g t ; 0 & l t ; / R a w H e a t M a p M i n & g t ; & l t ; R a w H e a t M a p M a x & g t ; 3 0 . 7 5 & l t ; / R a w H e a t M a p M a x & g t ; & l t ; M i n i m u m & g t ; 0 & l t ; / M i n i m u m & g t ; & l t ; M a x i m u m & g t ; 1 5 . 0 0 6 0 0 0 5 1 8 7 9 8 8 2 8 & l t ; / M a x i m u m & g t ; & l t ; / L e g e n d & g t ; & l t ; D o c k & g t ; B o t t o m R i g h t & l t ; / D o c k & g t ; & l t ; / D e c o r a t o r & g t ; & l t ; D e c o r a t o r & g t ; & l t ; X & g t ; 1 2 1 2 & l t ; / X & g t ; & l t ; Y & g t ; 9 5 9 & l t ; / Y & g t ; & l t ; D i s t a n c e T o N e a r e s t C o r n e r X & g t ; 3 4 0 & l t ; / D i s t a n c e T o N e a r e s t C o r n e r X & g t ; & l t ; D i s t a n c e T o N e a r e s t C o r n e r Y & g t ; 4 & l t ; / D i s t a n c e T o N e a r e s t C o r n e r Y & g t ; & l t ; Z O r d e r & g t ; 1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c b 4 5 5 4 4 7 - c d 8 5 - 4 6 6 8 - a 0 4 9 - 4 9 6 b 4 f e d c 3 6 f & l t ; / L a y e r I d & g t ; & l t ; R a w H e a t M a p M i n & g t ; 0 & l t ; / R a w H e a t M a p M i n & g t ; & l t ; R a w H e a t M a p M a x & g t ; 0 & l t ; / R a w H e a t M a p M a x & g t ; & l t ; M i n i m u m & g t ; 0 & l t ; / M i n i m u m & g t ; & l t ; M a x i m u m & g t ; 3 0 . 7 5 & l t ; / M a x i m u m & g t ; & l t ; / L e g e n d & g t ; & l t ; D o c k & g t ; B o t t o m R i g h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2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e e d 7 f 6 b b - 5 a 2 1 - 4 b d 6 - 9 5 f 7 - e a b 0 0 9 9 1 e 9 2 4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 4 4 < / L a t i t u d e > < L o n g i t u d e > - 9 3 < / L o n g i t u d e > < R o t a t i o n > 0 < / R o t a t i o n > < P i v o t A n g l e > 0 < / P i v o t A n g l e > < D i s t a n c e > 1 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E D P S U R B V H h e 5 X 3 3 k x x H l t 5 r O 9 5 7 i 4 F 3 N C A J c m m W A O 3 e r u 5 u d d q 7 U O h C E f p J f 5 d C P + o U C l 1 o b y 1 J g G 5 J g i B B g i S 8 x 2 C 8 x f h p r / e l 6 c q q r q q u t j M r f U B 2 Z Z n p r s p 6 X 7 5 8 L 1 9 m h n 7 3 l 2 9 y V E f 0 H H i R N j b C l E q l K Z v N i p T L 5 f J J w 8 z / 4 m S C 9 4 k + u B l X R w p x f C B N B 7 o z I n / 9 2 g 0 6 / c w p k S 9 E S G 0 t 4 L d C o c L j w A 9 T U X p + N K 3 2 L H x y J 0 Z v H U u p P Q v z 6 2 G a 5 T T B 9 5 L g P x t o r 2 7 x Z r J E u + k Q 3 Z q L 0 E v j 8 r 5 Q L k d 6 0 / R w J S r O e w H l c 3 x A l p G J y d U I 3 Z m P 0 N E + L s M e + x e g 3 D + 8 5 V 3 u Q T H e l a E j f R m K R o h u z U d F + d x f 4 r J a i 1 C 2 S B G 5 v R v z G P I 6 h c N h k W K x K L U 0 Z 2 l 1 6 j t 1 V X 1 Q d 0 I 1 9 p 6 l Z D J D m U w m E J m G O 7 I 0 v x H i 6 / m 4 O u a F 3 t Y s 9 e T u 0 0 B / P z U 2 N q q j J t x J U w q 2 k y F q j u f E d m U 7 R M u b Y R v h c O t P n o Z Z g L J 0 Y 3 K b T o 0 3 q z P V B Y i T Y G L t p E J 0 Z T L K l U 5 S C O Z W I k R f P Y y p q + z A N S Y + v h O n M S X o f s A z X e W K Z Z G f t V I 0 R H P i v o G R z i y t 7 x J t 7 P p / r 7 i 6 R F J F I h G K x y O 0 u / S t u q I + q L y E S k D L w F n W T N 5 a C X D u z 6 y F h f D Y j 7 p j d T t M o 2 P j 9 O 2 3 b r W S O 5 m S y Y T K B c M X 9 6 W w g l T 8 v g q 0 1 3 X W H C N c C W y y Y D v J 5 P V b d x e i Y o t n h J B P M y G L I c K X 4 B 5 a G y y N E u Z H b G v M C e I 4 y Q N A k z 1 Z D d O H v E U + x T x 6 s B Q R e W f 5 4 t j H t + O U 4 R O Q 2 5 Y G d a J C a D I B e M 5 i Z A L k v R V K g J v s 6 A Q Z g 6 w 1 9 5 9 V Z + s D f h o 8 Y O 1 T x w g 0 E 9 m b e b q o V M H o r R 0 o I J U t A h A P r 6 e 3 t 4 d 2 t r f l Q c b a j v t L w / f G 4 6 V J y l v H k i w E I f r + S Z T 6 2 + z N I 6 C B S Q Z h n 0 e z N h O i z + 5 Z 2 s L 8 r U z G I u L R / j R X B i G 6 t x C h t / n 7 U X N D 2 I P g 0 7 u F z b G 0 u q 3 D r H m a Y / b C u z k X d R F N b t Y x g X A P G i D k e b 4 X f D / I 9 W i 5 u O D X E l I G C u / c K T t C q j i v 5 S z F r f K 2 Q Z C q U C Z r k U K / + + J b t / K t K h q a O 7 m t d 5 g f z r u p p 7 d O e B 3 3 w p t H E r S + s i B + Z 2 t r i z q 7 B 6 i v p 5 1 J x a R u q t 6 j r j O p 2 l k b + O G n a S m 8 Q + 1 Z 6 n M h n w a 0 B m r q O b a 9 G p k A r x + y b L O H L M j L W 2 w v j a W E p g D Q / F p g w m r g + t Y G 6 1 5 A A O C 1 g y m h s f Q + 0 N 6 Y p R i T f n n L n S C o D G D v x C I 5 m j D s K f M 7 9 h J m M 8 + E P u 7 W 9 I v x A 2 e 3 7 1 N q 9 6 m 4 p p Y I / b 4 O h G r q e 4 k S i a w Q c i Q n m Q A 3 4 p R K J u B 0 + y N 6 / O g R v f b 6 q / S 7 f / s j n X j 1 1 6 w B M r S 0 l q D e j v L b L b g T 8 1 X e Z W 0 y 3 p 0 V N o E G H A W r r A 1 j 4 R y d P Z D m W j 0 i b M A 4 X / P j N P I 5 Y e d p Q E i h 5 c 6 4 O D 2 c A N k G m Z h w E H g V C 7 Q K N G c 1 b B 0 T I B m c G T d m I x T l Z 0 t n 3 Y W 6 X n A j l X n M J B U I J e 2 p M N t T V 9 Q V t U P N C d U + / B K h 9 Z V O p 2 3 a C X B u T Z R K J h Q n / u L 9 E 6 y h u L a H 7 T X c t E I d H R 3 i v A Z + H z W X E / g 9 t x f l B T T 7 Y P x r W + U i 2 x v w k o 1 2 Z Y W d A E 0 D T K 6 E 2 f D P 8 n e L 3 T x m n o b o 5 n y M 3 j 2 e p H X W n u 1 F t O f K V o i 6 W + Q 1 Q b Q F t M y J w Y z r t U c 7 n 9 L S R o 5 W M 1 1 i f z A 2 R 8 8 e 7 m K b K U T p 3 P 7 Q R M X g 9 q 7 0 M X N r e f 1 i F G N T d a f G p G J C X S l N c k t E Q 8 + L v l 4 9 V + L g v M q W i t P D a e p p z r J A E + 3 u 7 n p 4 + y R W l h e p u 6 d P 5 L 2 I 5 g Y 3 I Q W x J l e g t T L C 8 9 b E h P r y f o x e P 5 w S X j j t 4 v 6 U b a q j v V n a 2 N y k k b 5 m W 1 M N R j r s J y 9 c g J P A + 3 Q e g + 0 Z e m 7 E T i Y 0 O d f Y R k q y X e f m s N C Y W 1 y n H 5 d 6 1 d 7 + h a B M E V L p p J t + 0 S g 3 / d a u c h k G K M Q y E V a 2 V E 1 S c / + L r J m U g W g Q y S K R O 2 3 K J R O 8 X C M d 6 P 8 J g Z O + Z A I 0 m Y C F 2 R m V k / a R E z D Y Z 1 j g T S F 9 a T x F r 0 y k 8 g I 6 x L / 9 9 a O o I B P 6 o 9 B f t L Q Z E m R C 3 x R w / k i K h j s z 1 N b a I s i E + 9 T 9 M E 4 y X b w t H R o 4 / S V r w y B k A u b W p e f O B G Q I m h K 4 M 7 U l t m 4 Y 7 G u n Z 4 e S 1 B Z n + y v 0 l B o y q + q M H X 3 N u y p X P l z 4 E B j e M i L P m L I m 5 I 9 T h g s w 0 n G m Q E 6 r m U J / + L I 2 G q p j 6 B R t 7 T S K D l x t N + G h A E 0 o v T X h d i w o D v Z k u D a S + b b I B v V 3 l d c H t L m x Q U 3 N z a J W A y D w I G u 5 + I 4 1 V A u T B 3 b I F J M y l w u J / h 8 n t J 0 E 2 L T a 3 Z j N 3 V w N 6 E r g 4 z s x e v t Y i r 7 l 3 0 N F c H r I f l / f 3 t 2 g l X S P 8 D 7 C p a 9 x q P E x b c X G h D d z L 6 E 1 k g l T S 4 k t v 7 x w S G k p T g 2 0 S t v r j 8 S 5 a q N m p b G b b G T t Z G / m A b U i E 4 B m T Y T L E F 6 s h 3 e u q 6 O l o 7 W t T R T + t 4 9 l / 1 A m n e J 7 y w p 3 N C I n S g H c 3 y 8 y M e D C B k Z Z C 2 k y o V P Y B M i 0 y 8 1 F A G S 6 x F r p + k y 0 6 m Q C 1 r a k J x F k A l 4 a S w u t u p W 0 / 9 b Z o 2 1 i a 5 I J 2 K Q u O t a 9 T s 9 y E 3 s v 4 S d H + X O 8 Q V 5 o K U 4 J 6 p T H a w B + o y j A 6 q b 2 Y a u p h w c x k z f 8 z g U D h B 1 e q K 6 m L B 0 + f E g d L R 3 6 P u G p A 2 D Q h r i G i 3 J p o S M X D p a d H a u f y w 8 g N 4 A O Y T Q b o a 0 A O D R 6 l M c P n a c a 2 p k B v H o w R d N r t a n z L k 8 W a u 8 3 2 N 6 b c / m 9 5 w b W V c 7 C 0 k 6 T 0 O J 9 z Q l 6 + / C m O r p X 8 J Y d p / x B J t H i i K H p 5 y K 7 l a a a 2 F C 7 3 L x G e 1 U / h B P u x 1 S m A o x 1 Z 0 W c G P p e 0 L l b L t y a E S a i U W 4 e N d k F U r w s T m g u m k A f E 8 j T 0 Z i l r u a c 0 F Z f P 4 y I P i K N + w u S d d A Q 9 U K O X 9 S X N 9 b U H o k O 6 A b m u t a k J g a 7 G 6 k h b N d E k Z y 0 o a J c 2 S S T S f F c e w U 3 2 f G S O / G e m F R p G K Q O u a 1 G E q Z B N V P b 4 A u + 2 k l v b X A 7 V g Z g A / x s Q g r q 3 N y 8 2 J Y K 2 H v l Y H E 9 Q 1 8 + i I v m o s Z X D 6 L C E R C P o P 9 J P u P u 7 g 4 N N y y w b Z m k F L c h P 7 w Z E / 1 U w I C y n z Q e r 9 S W Y I e H r E q h m 8 k O 7 y S g f 3 f X 4 j y 1 5 + Z s 3 s H h t i S l E Y b A i E T C 1 N u S p X d P J G 3 9 b H W F i w y Z M l e Y + L 5 b n 3 W V 4 U p S V d 9 Y K B y h R E I K p b 7 x I A h 2 l T / Q g Y q I B C i X 2 / M R m p 6 a V m d K g 3 Z E F I M O 7 w H g U f t h t l m 8 p L 9 w 0 w 6 e P R j 7 r x 2 S t T b s I f R P A Y 2 N T T Q 2 3 E P f T 7 d w e Y V F d L e O S P h G 2 W w a d + d q K 5 y x m P X 6 T w 6 l a V N 5 N w + w p g f Q 9 a D x w o l + s X 3 n 6 D a 9 P L J J x 8 f b h H Y C G p W 2 h v 1 6 Y i A j 3 k G 9 E V S G t F y i N Z H m S j 8 U C v a + g y L 0 x 6 + + r 4 Y 8 C 7 Q M n K H t b b 5 R d O J C Q x l a C n A j m N u x c g C j u p 1 t J 9 g 5 a C O v L C 1 S X 7 / l F g 8 C 3 E u x 5 p 7 G 5 9 x E g k G e y I R o o M 0 S f D y O / g r n 0 A / Y U G j 2 a S B 8 y C 0 e U O P r n 2 Z o L T q h 9 q q L W C h N b 5 + w / / a P f L / P B Y j a 8 A I q U l 0 h O d 3 2 X k B R V U c C J I p 5 / U T i i i w s 8 q g E + N e 3 b 4 r z 1 U B V b S h o J 2 n 0 8 U 1 y K k 6 W 6 h X l 7 Z l d 4 Y m 6 t x i h 2 e l p i r f J G r U U B C U T 8 O a R F H U y O U A m P L O G + R U m m e b X Q 0 J z A s t b 8 i J N J k R 8 A x g S Y m I n V D t v V C o X p Y 9 v Z k W M o w Z C t I C b c w j s F d m S s L 5 m x c o F L c l q k k n C / x u F T C r Z R D a D 2 h c 3 W 6 U U + u O l 6 m i o l n 5 L O w l S 1 V E 7 a a w v z 1 B o / R 7 9 3 S 9 e F Q a 2 C b M v 6 f p s p K C / B f d S C q F K A R 4 T M X i R c E 6 4 q b G P + D g T f l E S q K A + u l W l 8 R M u e H l 8 l 7 p a 7 D e E f q m z J T o a n G U I F z y 0 N I a y 1 B N u 7 1 E f w x Y J 0 R P i E N 8 z 3 k t o 9 7 Y 4 X y m q 5 p T Q Q z N Q q D r 5 o z p k w m + / z 8 Y w B L S 9 Z 5 j + 4 Z e F Z E J t a y g R 0 c 5 3 w u 0 l V I J t I 7 p H u G k j O X r 3 e I q + v G u P 6 9 P 9 T i D T j k N D a a B 5 U k t 8 M 9 k o 7 h G A Y w K u c z 8 y u U W S A M 4 y b I n L y H n Y V h i 7 h a 3 T 8 V I b + M u W J Z 8 h c W U m A 5 + n l K V K E 4 u h 2 + H S U t v Q G b 4 p O 6 E A 5 9 a E y 6 G y A Z c v v K D D 7 d y G d 9 T 8 w M I m e s n V D m P H 8 F 5 V i u 1 t e x j P E v 8 W h s e b w o U s N B O 0 1 E 4 6 l t e U C + t y u I Y G S O e F O A X r 9 y o X F 2 7 K g g u x T T H Y I Y V + 1 4 P g q K B + m H b U W g p w / W + u 2 / u t X m V S g V j w A j 4 / k q 6 5 J 9 B N t t x k 0 s o z q R q O c U 7 K c y W p K j a U 7 H c q x b M X 5 J p g Q D C s j i R I Z k P C 0 H f 2 9 q e 4 s v 3 m k e W y a n W 0 n l L K / V s q 8 K j N z S 1 q T 3 r p I C y Y a w I u f P 2 U I N A P 0 x F x / R H D t O v n 2 j r J 9 / a 9 6 u z F f A t e O H f C X Y C r h V x I z k f R q H 7 m J 7 7 f R Y 8 x U z 0 t O U E M w B l 6 B A 3 U 2 t 6 u 9 i S g q X Q l g j L A S G e 4 4 L t b s v n j 1 U d x G Z P y K q 9 E v 6 m b b J e a 3 E u s B D R 3 j h V o J 5 N Y e m v C 5 V D Z W D R e K N y + K B e 8 Q P w E O l U x N g h u a Q S x e g G R E O U A m g f D K g D 0 O b 2 s I i s A H J d n 5 A t D c w f a c 6 J X N j f 1 A L 9 P 7 8 W p q S F X d C K U L W 5 D d k T W x P A U C C O G X F Q K 3 J O J h 7 O y U x r z U s y u R 0 T U u t N R 4 o T 2 c O r h / Y l E g p 7 M r g h 5 c M O V J 1 F 6 R o U r H e / P 0 H u s t W o B N x k z Z d J M A J q 8 2 U j p j i w n Q n / + + g e X n w 6 O e P d z r K G y e W e E 8 0 b 1 N g + c U 9 l q A E 2 m v B 3 C T Z V j A 2 l h B N + c i 3 A z I y 3 6 i + B K 9 8 L W 5 i a 1 t L a q v d L w d G W F O r u 7 6 U d u / m C g o d u M Q g B C i 6 C F 0 B + l W 4 J 4 g R i A i H F L O A 8 t W 2 w E s B O I L 9 x O R u j L e 1 y m 4 W B u a g 3 0 2 0 F D X J u x N N / 5 w x v U U O K U A A D e 8 b 0 n q z Q + 3 C P K 4 e p U h C u T k N B w 7 x 2 3 E w Y e z U O q U t F A U D D K s N o Q R e 2 w 6 3 R T H F u r W c 7 l l 8 2 w t s x R Y 7 a y o N m K N F Q o E m M i G d q J j / m S i V G a y B S H J h O w w Z X k 9 G p E 9 P W A T I A f m Y C g Z H K 6 k b + f i g o y A c 9 x 8 w c D D o G 0 C 6 e g C X R c I J p + 0 K I P l s K i e Y p m H p w o J p k W N q x n 8 g P i C x H F / v 5 p d a A E o K k m y I R 3 p J I X m S 7 c j g q S e A H v / + h 4 t 3 g m 2 F A L G x F R X o i p d M J J J g B B w a h Y q g 0 3 W T N l 0 y 6 f I X 4 O t 7 8 o D R X Z U M 2 9 J 4 W H J H 9 z t h t 0 Q + U 3 7 A d 4 q E p 5 L W i e B A W C X K 8 x G T R e M P q Y N l g j n l R u e P T r 6 N r 2 i / v 2 W v e r e x k a b M v R 5 U d R G u 3 M U V u j J X B m y f T z N c X g b F K h G f j 6 g S 2 K 5 4 x A V f 1 O X B L e m 8 g r v H L Q e h 4 T s E c P d O f o z G g m 7 w n E 9 o M b V j N Z d + a i a Q 0 b C h U / K h B n 1 4 Q f D v Y W k q 8 6 s J 6 x G H D l b u i A q 6 w H T R V p K N N V H g Q B L y s b e K Z D P c F f Y m J 3 R + W C 4 Z k R 6 7 s 3 t i w y t r G W g N 0 G 9 L T m h M Z C p E A 2 h z v i J h / L i m i j J 7 e E w C G u D 1 r I F L i v H 7 K 2 5 + s e B 5 x d y G 1 0 c W t z j N 4 6 F R f k 6 s j J W M Z Y D l 5 I / 4 J / b X y N O j 2 G 4 O O 5 M G 8 f 7 v / T O 5 J E c C S A M B / d t E g F G Y A j B k A 3 B t 6 1 6 c F 0 g y k 3 G P O F c q s 2 g s m c f E 8 o p k p H 8 4 Y + u P x j o J 9 0 I h p v o X T 8 U H 4 A o W k / A W 4 k c z t W T U C w 8 V L Q D P K D H q I O I M B T x 6 S V g g y 3 d S N R S w P 9 N B M R 0 5 X 9 / H B K i K 9 6 R a L p 8 / m 9 u B i g t 7 O 9 R Q 1 N L W I Q p D 4 P w P C H h / D c E f m 3 T 7 f l / B F u M y s t L s x T X / + A 2 i s N T 9 c 2 6 f K 0 n E c C C O f S 9 N 7 p w r J a 3 Q p R l 5 q / Q g M z y x 5 z s R F h r 2 L k M Z 4 h S g m 6 u 9 w k K o r L j 2 L 8 n E z G t g X q 7 J J N Y w 1 E p 8 f j l s 2 n w 5 Q w v w a G + V c b z v 4 x w G l L Z d m G g h 3 F H 9 Q S W W R N E 7 z 1 Y q L s J l + s 4 5 B o c w b W U D U m E 4 B W T D E y J b j M T H u o 3 O h y k 0 z A s 8 M Z Q S Y A X j I N d N a + w 4 I C m + v h c k R 4 + r 7 h J h 9 m J w I w X T O i 0 T v Y 3 r j O p E T t f 2 0 2 K p w q c F R M r o b z U e A g f 7 l k A j r a 7 f Z i N h S l p 5 t 2 r X B 3 M c z 3 G h H j t j 6 9 G x W e U s x 2 5 C S T 7 s v T c 2 L M r s n J U A 6 0 P h X P B 6 8 q O o f j j V a 3 A h x X g E k m H Y Y F 9 e D W h 1 g N F J d P 6 z y u 3 c n 2 u s p 8 k F T 2 I z i b e + Z N u z 1 A s U e q B D B + M Q E l B A 8 v S P / W p Q d 2 o Q c w E a V Z 6 2 9 u 2 s c v u U H b D k F h T r y i Z z N 6 c S x N x 0 f i 9 H A p w s K W p h d 4 H 4 B D 4 h L X 5 s 8 w I X W T E p r q 5 G C G 7 r N w Y 0 p n D K N 4 s p g s S 5 O a S L n M X H t 5 s i n / v m 4 y c R 4 u w m m C K a Z D x C 1 I M f z k l M M W Q h P 2 W y a N d s Q A G E e F c W I Y v n K s Y 1 H I B h A z f P M 4 7 8 T S p r Z L r T L T C q W 7 u b L m l x / s 8 q o y C p U 0 + 8 o i V D T e K P q e n G R y I 5 K E 1 / H q Y D s V F k 4 D d E p i W m O 8 D 5 D g Z R b c Y u j p 7 c u / f C 8 4 O x / n Z k o f G v J k l Z t E X A V j + D u m F o M 2 0 k D / F b y R Z i l B c y F 4 F t O T Y b 6 / s b 7 K m 0 L x B n c v 3 o 2 7 s 2 I L x 8 p w J 2 Z / Y j v o V M q z / K B J 3 j y a F g M 5 3 d D R 1 Z W 3 8 W K G N j K h / x J z b A C R r B y w C L u r M Z o T Z D r Y m 6 n i E H v 3 e 5 U y q 8 / J y h i H c q H y y p u f B t J S W o q 1 H x X N P d y M N 4 k s B L i k I k D 4 c G d v H k m K F 4 L O X p A g a B M C 9 l A p G B w e U T l / p D O 4 K 4 m x L l k I o C 5 C o U 6 z R r r F d g n s B 9 3 8 s 6 6 W f / t g K c r N w W x + X J W + D k D o z 6 W H h T V + M Y R D h c 8 6 n T 6 g c i Q 0 J S b q N L V P M e g B i V g 8 A X 1 K Q Y B 7 h 4 0 I b S f A x Y P 8 a w f T I p I f T g 9 E Z G w b 9 m 4 l 8 J N B 8 x y 0 I / Y 3 E 7 D 7 U A a l J R F 3 W W p C p I 5 X c 8 / 3 z m s I / b O o 3 V L 8 Y t z 6 g 0 z k X y T D q x b V K P e R o i 6 x e T B a V 7 Z k v B / m 8 Q P c g k 1 x f 4 g i + P k R i w C 6 m Q g g 9 O d V D 1 e 3 H 0 K Z B L 1 / M k W / Y A 1 k Y m n Z m i 7 s H G s f u P a D 4 B p r W g x I / J z t r a l V R F c Y B e s C z D q L R R 1 2 u V W B S W g 0 s p F G I V v O e M b D r K X w r H 5 h W W U j / 2 K t 3 8 y p 2 8 e w D q f c B 0 k B 6 3 A 7 d H P P 1 F D 5 r f g 0 U X i k F t C T 8 j c y N 9 B s 9 3 s B D 5 f C B d o r B a P Q A 0 F r 3 W K A g + I i E w k 1 7 k R P R n i 1 8 B I A 5 2 + Y f V S Y 6 w 9 u Z T d 8 c o d r e j W m C c J d D O 8 + E 6 e L t 0 K 2 f i T g u 3 l 7 2 M 2 J g H 1 I 0 G h w 8 r x 4 I M M t A / U w L k A o F s K r M N c g P J r O j n L K Z U T k C O D 8 H t i h / a 2 Y s t p e C Z Q O u y z q P S G 6 n M x 9 m 5 I o A S V L S u v A a d Z O w X + w z P s q G f C I o Z k y 2 p k R z S E t Z G 4 O B b d O R D 8 t N a S i r 4 H Z 6 S m V K x 1 N q q 8 K s w v B G w l S 6 / L 5 y Q g B A u D K R S W B W v x n b M u c P 2 o J E 5 q 4 8 K o B 5 1 m b a M c H h D s I 3 j 1 Z / K U g j E v D n D z G T X P B f k V / l W 6 a m v i I S Y R m 7 Z U n m P 8 v K R K m K n A i n E 3 k x 0 3 1 t e X y 7 n O U D z Q 4 y i p I h 7 c f v G Q R l Z o + J b e s K P h z P V H a i G + A b x M P E T w l + K F 1 c 0 8 k P r p f g G Y S j H u s 1 K c 1 0 H f 8 I k 3 A I V A J h k Z G V c 4 b I L c z 2 D W r 3 P P o d I W w Z N W E + 9 B S g N v L h r c P U 4 k B E D Y 9 j w U 8 g 5 r k W s P d Z X s M K 3 U E B Z p 8 Z 8 e s I S F + U d / o a g A + Z u 2 y 4 1 D k 0 J A a 8 L B e N u w 6 2 b k t 8 3 g + O F j m N y I i O P a t o / Y v y k R a b F o a 5 Y J K A 1 0 I m L 8 Q 7 n t 4 S G s D K 5 A 5 D 7 5 h M T O S I f t B U s k 2 l O n d E w C p 1 H 5 Q r V U r / P 5 z O e r y U H e C L v 0 0 T T e u 3 6 Q X R q w p g x N s 4 G L F D B O m L Z U s I R T J D w g Q R b S A i b A x I A v F p I e Y w I H i N o s s Y N q B c M W j s v D C 0 Y E M H V S T v Q R F d 1 u M o s p J 8 R 7 b V S b M J h l c 9 8 C R / g y 9 Y d h 0 w F v H r H 0 x y Y t 8 L P G M J j R h 0 a e F y u a T g n W t L O c D F n o A G a G 1 Q S p t i 9 5 d r D 6 h 8 j K r 7 g / A E Z H K s a M + u n J N f W M w Z J t O B 4 + O w D m V r Q f e O 5 G g / / Y v n 1 F H d y / 9 z b l n R H 9 T M p m i 7 6 5 8 R / 3 9 / X T w 0 A Q / N D + 1 B x C 9 j Y B T L 6 Q z M I 4 L m z x B g G n D Y j E p R K j J m z l 7 9 U m E X u V m E u 4 I w a d w + 2 P F j P 0 A z J q r A 3 o 1 s C A c m q p m E 1 g D B E S o 1 U / T Y f 4 7 + Q w g B Z x E 5 1 R z F R o W W q o U o L X x W D l v q g H x 9 h 0 y I G S C Z R X y n M 1 i 1 I S K m u D U 1 1 7 a m l I l t X 9 a + o 4 J 0 h Q Q x w P 1 J B M A d f t f / 9 N 5 O n 7 6 + X z n b T w e o 1 d f + x k d O n x Q B M N e / f 4 q P X j w U P T a m 1 O B A V l T X b k g V + Q 8 4 L W c J 4 Z 6 a C A a H r X x Z k I G q g D P j 2 T E 4 t F u + M z F I Y G + q W r C q Z 2 d Z A K g o d z I h H v R 0 e i a T A C e T Z M J 0 B o W 9 p I T o R x + r 1 B i q k k m w E s m 5 X F 1 l j c Q c e y t b d u X Q y o G f k Q 8 d r C U T M W Y v Z J Q h a R y 7 u 8 d v O w B r M Z x 5 o U z N H r g o K i V H j + 4 T x c v f E x r a 3 L I 9 p Z j O L s T x d z r g N d E K + j s 1 N D 3 h w k u d T F 6 l R 6 O m 0 I J g N f V 1 m T O y H s 4 n q b Y b j G R V C O j n U A H 9 M t M J H P x O Q B D 3 k 3 g W V v j 3 L I J F 3 Y w Y 8 S w l D M A 3 + N V I t W H l 5 L A o W Q K x 6 X 8 B 0 k l 2 V B O + 8 m 8 E Z f 7 2 R O g c 3 H N p V / H B I Z g Q 4 A O H z l M 5 8 6 / S R 0 d 7 f T 0 6 R p 9 / 9 2 P b H f d o I 2 N 0 u f q 9 p q 4 R A P t c S c w Z u s j 1 Q Q C S U 4 P F W o F / a 1 6 Z D B g u v y d Q 0 T K R Z t j 2 D o C H V C W Z l y i n u H W C b 0 Q n B O 6 4 v j s d k 4 0 9 S 7 e i V N G N Y o a E / Z o E 1 y q R / L K P e t 3 6 w O W Z X w 6 H g U z T r l x w T N d + O 6 6 e 2 m 4 I N d 8 i g V x f 9 p P A D x o f s A i 0 i g g e M l w v w 9 X o p 7 D P d b X 1 + n R w 8 e 0 M L 9 A p 5 4 9 R X 2 9 v W U P l Q e c 0 e n F c H 8 p I r x a I B m a W Z h v E I P z t J D C A d C q m r X g 6 o V b M d F h W 2 + g P 8 v Z S a y h Z c K 0 W z F 3 Y i a 1 z V q q c L E C e P b g 1 a v 1 H O / i b o x 7 A m A / Y 2 J W a U d J G w r 2 F F T 1 U H f w C j Y w o S K x R k p G g g / X c O 7 X G u 8 e 2 x V z b J c C F C B m E Q 0 C P D N I d u / u f V p d W a W J g x M 0 N D x I z c Y 6 U n 6 A 2 9 z 0 9 B U D 3 O S Y z u s w 2 y 1 b i j z o A 0 J 8 3 Y 0 Z J p r R 5 4 T 5 L N A H h / g 7 u 5 h U F x 8 x a b H o 9 S s T 5 T c 3 b 8 x F a W 5 p i 7 L R N l E R w H s J h w Y q O z g w 3 j i S E i v S 1 x p O 5 5 Q k F B w T k k h 4 X y B V L p e h g U 6 W r X C w Z 2 Z C 3 Q g k + W 2 D J 1 m Q + M H T K S F c m k z 7 h V D Q T k 9 X V 6 n T s F W 8 g P t 3 k s A 5 b X J Q J F M p M W 3 W 1 N Q M L S 0 t U T z e Q A c m x q m t r Z W a m p q o w S M g 1 Q 9 w m H x w M 0 Y N s S j b I S n h R u 5 r l a u 3 u w E 1 + v X Z M L 1 z v P T 7 1 0 A f 0 5 u H d 1 w j w g G 4 9 z H m C 8 2 O d / i e / I D V 9 x c W F m h r c 4 t 6 W L M P D Q 2 q M x K 4 3 z s z S T o 5 G m H B D t O V S a n 5 s W A e h r j U A 9 6 E k m S S x G I S c Y p H Q 9 T b 4 W 9 f a 4 Q u f B + M U P H O k 1 x Q X J u w A J n a S R I H W 3 m d R j 0 J h f g x D C w M S i g 8 Q y X N t 6 B A O a W Y H N s s Y B s b G y x g 2 z Q / N y / W 1 4 0 x W b q 7 u 6 i v v 1 + Q L h a P C Z J j h T 3 8 3 b 9 e v E V j p 8 + J O d u 7 A g 5 j Q I 3 v 5 Z A p B r y t 5 c V F 6 u 0 r P T r A i S v f X q H n z z w v y H n n z h 0 6 d g x z 3 t m B e 7 3 0 I M K a V 4 a J n R r M i I r D n D S m l i g k F M u w I p F F q L Q 4 h v n P B 3 u s / k w / h C 4 G J F S k / S Q L B t b V U V M t I 4 q Q / 9 I i l Y l C g t U S p u 0 E s k A w 3 Y a I u 2 F x f p 7 6 B s o f t F c r 3 J v a o M H O E M 3 v t I s Y N 9 h P Z s g U o r X N 4 F j E J 2 L K N I z 2 1 f C y b Y I A W s R r l t f P 7 k Z F A K 0 X P r 7 4 K b 3 9 z n m R 1 5 W v s 0 W w v p 2 m 9 m a L P H D K 1 G K 0 r h c k n 6 y y g o Y S c q 3 I J M j F s o 4 t W 9 4 0 0 h e s 0 z + w 0 c G / A 5 q o P Y b I e r C m j m R y u m q h e Z x k g q 3 k N U Q D Z C p F m 2 K k K m p X j G e 6 z g a 0 c w k a A D X t / U U 5 s W W 5 O D L a R q 2 t r X T / u w / o 7 P A y T d 6 5 S k v L y + o s V j e 0 n g e O g W t P k r T w 1 O 6 U 8 Z r a u R j u L O D Z J A H w 3 T o w V y 9 3 M 9 D u / 2 A D g 1 a g L d 7 F j R v 2 1 S 1 A n u 2 U j J j Q u L d Y H 8 2 U h / M R s C + O y Y y W C b F X w o t k D X U z 0 N X Z p h O B P X y l 3 E C l g G e o F F + E G b F Q D c C g N m 0 b c 4 4 K a B Z E l b v h 6 p M o n T G G Y z i h F 5 M 2 s c g 2 2 v 2 7 D 0 S z s b m l m W L c p B p g + + Q v P 8 z S 6 M n z X I + G a O b G R R o 8 c Y 6 b k U 3 q r y Q q 0 V b Q e l h p B E Q I U t a T k 5 M 0 P j 6 u 9 p i g d + 6 y P d l I Y 2 N j Y m g N 7 L U W f g U I E g Y Q Q I t K q t 4 w m 3 1 C p k U z D 5 p J b T n l W E s h E n 5 s w P t d m Q h d v B q M U J m G E 5 R M 7 j 9 C F X O V 1 x s L 8 3 P U P y C N c A w j x 7 B 8 C K M 5 L N 4 N e I m l e A G B L x / E K L k x T 8 m Y v c m 6 u 7 N F C / c v 0 Q i T L B K J i u Z N M Z c 6 y I K h 7 0 + f r l J T a 1 f B a N x F f h Y M e n S L l H D i 5 s 1 b d P L k C b U n 8 c X n X 9 B G y z M U b o K N l u P 3 t r d k A i x C 6 b A j 2 e S T x L K c E 5 y h c Z c + Q j c I G 7 Z Y i j W 0 M k n q S 5 Q g 0 J H a p W B 7 2 z 7 p P j x q y 0 u L a q 9 y 9 P Z a R j 2 m F M P K h c X I B K z C h e o A h M 0 N m A 8 d c X J w r Z t k 0 h E V j U 0 t N P 7 M u 4 J Y T 6 5 / I m Y Z c k Y 9 O A H N g + Z s f 2 8 n h V K F 8 2 z 0 8 b M E I d P u 7 i 4 N D h b a p G + 8 + Q b b h H i e r G 0 Y x l 6 R y Y K y 9 0 W S G a k s 5 C F k 8 C + Z D D a f E R e j 2 2 F 7 E r + j Y G T 3 F I i F K 7 H b S R Q U + o 1 M w B P V 0 V m 9 h c 1 K 1 T I a b j P Y u s 3 7 j X f x 9 T U Z Z S D j 3 y T Q p H P G / L W 0 d t D Y 6 b e 4 m Z u g b + 4 X d / t 2 N O X E W K v W t l Z R W 4 M c u z v B 5 y 5 E + U 4 9 m a L 2 d v f 4 t 4 W E P K 7 l C S s 6 7 i n 4 R v S 9 8 I 7 a G s B 5 s d X 3 X M g N Z w p 9 f P W W y z f Z 0 d x 3 n J s C 0 o O 2 X / q g M D z C 4 f k s G 7 h f p x u 1 2 i h m f 2 A x a 6 y / 6 4 d U M k V X 7 z 2 l I x M D Y k E 0 O F s w f C L u s O f 1 a N y x n i y d V N N / / f n K K s 0 / v k X / 5 T e v i X 0 v 4 M 0 5 S 0 I 3 8 + H w 0 X P B 6 7 n 1 U H Z P W T h u 3 r j F 9 9 9 A L 7 z 4 Q k F Z f j 8 Z E R 5 I 8 4 V h a D u i Q f Y H 1 H R 4 n D L C i w 3 b S T b 3 t B 0 F O 3 l 0 s L h c h z 7 + o T i h 4 l 3 H C b N t o R D F D 3 M h 6 o S b E R s D 8 n h t s d 9 s J w 0 9 l N 4 Z S D v z N C x m F P K C V 2 g S m k S 6 b 8 n Z I Y 2 X j 4 7 R Y l 0 E G F e F v p 5 E I k n / / V 8 u 0 P D p t 6 m l p U 1 o J G t e v O C O C 8 R B f v 3 V J X 7 P I e o Y P U P P H 2 m 3 V W 6 Q E X 1 P u H 9 z h l n b h f s C U n 5 l 2 J E i U Z 5 M a U U s f j f h H B 0 Y L n 7 v g R p N / N 2 e J K k D d 1 y B m l I D t b 8 b M H + B B o T R D x v r a / k 1 Y s 3 5 J f B 3 W 1 u b g Z o + o h Z n I r l F p Y N M W P J l Z X l J E G F x f k 5 o / A Q 3 q w R R P C b B M G 0 M e B B N w O G g B R f 9 a f g + D Z Q J Z o C F t k I 5 / O V e l D 6 9 3 0 I H z / 6 a Z m 5 8 I j q X s b j C c 6 N W u W B y y 2 K A H D x + 9 J j O v X W e z r 9 9 j s 4 c b R d a D U A H N g B t C 8 A m s 5 F p v 4 G f R c o v b 8 V T c B I H d B 7 / 1 T a g s R f 6 5 I f b R a 8 M t x 0 T 6 + f i h T k 1 l B v R 3 I 5 V G 1 p D 4 S U 2 t 1 i z k 3 p h Z 3 u b m h z 2 k z d w / 9 6 1 E Z 4 P B A u x 6 m h o w G w 9 8 l q / a Z 1 N T e M G h O u 0 + D z H 6 s o K d a n V P v w A g j Y 0 N u a b f R p n J 9 L U 3 S y n B 7 v y O E K b O w n a X J 2 j 7 o E J s U A c Z m E C s I D d S K f 3 + 7 t 9 6 x Y d P 2 H 3 4 M 2 v 7 N B A d 1 O + G a j h v A e B f a W h I L 9 y K 7 W S 0 l I i b 9 d Q Y c r S o b H i F U 4 g D Y U f N U n i X d z 1 g V 4 9 D 9 B k K j Z 8 P T i Z C j 2 B T o B A + D 7 Y P K a 9 g P A i L x Q L C S p 2 v r 0 j 2 E A 3 k O m b 2 2 s i H 8 1 I z y H a / y A T A H c 4 Z o O N x x s p v S v v F 2 T S f V 5 N z A E 9 9 b M T X 9 5 c p 2 G X O Q n n N h v F F h 5 T D W h i V 9 S h s g 0 O + Z y W b P N W 5 F U S / 9 U 2 4 H 0 H 8 g U W f J f v l w f 7 4 U r g F h K D W V G x 3 t L q y r J I l S A c d m 9 + F Y P f W l P o z P R D k 7 G 0 q B v m Z 2 d U z h 9 L m y H q U p P z p y P d w i 4 a 7 7 Y 3 d w / 3 y / L r H D o q m p 9 A j C t f X I u x T Q h j M o F o d h y 7 9 v 1 l a m t v U 0 c t n B q B o J C I p d T o 7 u l V u b 8 C K M J A r C G 9 M i 9 y 6 r / S Z A 5 e u K V A G m o / 4 T l j S R k n M H K 0 q 7 t H J E A M c 4 e d U k R 7 o V / H B E b 2 l g O z u e M E p v o q m I v O Q L E a s L c v 2 H K V 6 G 9 y h m M d 7 r N X Q N o c g J Z 6 u v C o Y I U P z G W O e / 3 z 9 S j 9 9 k q C b a a H 9 M E f f k d d 4 y 9 I w X J A R 4 o M j 0 j t t f b U I t b + h 6 B L P p 9 / Q J F V x B L H 1 P E i 4 J Z G 8 X 9 u h b h X 0 D F m Q Y A + J t g 0 i O a G 4 b + 5 Y V + d X M P p d q 4 F s B w o Y u S 8 H C j F A A 1 c z L G C 9 3 R m L C O m 3 A r n v C s R O A q e 5 W Y z O p w 3 Z m + 7 m j W / + 3 a T 1 l Z m K c a k 6 x 0 6 R K d e + z X 9 0 8 9 7 P E 0 g R I h o d H T K i H 8 0 H 0 v t K 6 w 7 B F c s 4 o h / + a 2 8 Q B P L 5 I T X v 2 C P 6 1 G I e w E / g f S b / R X u 5 t Y 2 O c w b x q f Z P D F h e s q q D a y b N L X m X i E 4 + 2 7 c o F 3 m T m + f h h 4 O j w g K v H 4 v I B R q q C N H r x 9 O U 6 y 5 Q 1 x v A o 6 L n q 5 W + t s X m + l X z + b E F G N Y H M D v D s 1 l d l C + G 1 x 5 v X k 0 Z V t U L g 8 p q f s A i j j 5 P D b 4 5 K S 2 m l x B 7 z m Q D Y X N f o F X s O n N + Y i r u 9 o N c D W b c y g g f g 1 C A P i R s h o 4 4 D E H H 7 x K Q e E 1 l N 6 c B z 2 a 8 Y 6 M w H I 6 G p n E l h j E a A K a K x a N 0 G 8 / v K K O F M f 6 m n S E A C j f q 3 P d Y h L M H 4 1 l V A V Q c Q S o P O o B y R l J F p 3 P H 1 J k E l D 7 T l 6 4 p b 8 6 G 0 p P Z + w E I g J K W T E C U e c A x u B 0 c h N F 9 + f A S 1 Y O N C E B N M 2 w 0 i C E L P 9 S D L i N + 8 H o 1 q A I o s 0 w E y t Q r P v k p e N W 2 B X W B 8 b E k v / 7 0 j o 9 m Z q l f / 6 H c + q M H e g y g F 1 q 2 q a 6 P I H t R F Z 4 C j N J 1 X e n S b R P i J S H I p B g j K A M b 8 X 7 w h Y b S S q d g i C Q D V W A P S y X x z 5 D p L 3 W K 3 K D D v P B n N x f G d M H O w f C B c W W s X A b v g N N I L i 6 3 Y Q f Q b 0 6 I B c 9 9 I D p c q 4 G s m p 9 o 0 s P v L 2 L t 5 5 s 0 s D Y U Z F H n 9 G f v p 6 h C x 9 8 Q M 2 t H f Q f z 0 k n C E i D P j w T j W p o v 1 l W c J r c m g 3 T h z c i t J 7 g 8 u T n F q T e b y Q y o A k E r p j E y S d c w 1 t c C Z i c 8 P o X S E M 1 8 b u x C 4 Z f I d W 2 A L G W q x t m p k t f B A 2 A C 7 4 U z e Y F z C V R C r D Q G 6 A n i U k b N X w Q b B p 9 X t C I E P p 0 O i W O N y a n O D 0 R 5 8 x V P J x I r T 6 i o d 4 2 4 c 1 7 8 M 2 / U k f v K L 3 x + l l h N 2 m A O F 5 9 e O b 8 E 4 i y O D G U p c 6 W c H 4 V / P 0 M Q R T 8 V + T h D 8 U b l d d b 8 3 w A B L K h k o 7 m P Q 7 v J d w e r b + E Y e y y 1 p H A x C B 6 b A 6 A c 4 n E r u j 3 M a 8 r h q D 2 m x e 6 j W E f Q Y C l N 9 c Q s c y A p o D Q R 6 M x c T z Z M E q J q C y P Z z 2 6 G Z L p H H 1 9 f Y H + x 4 U H N P n j h 3 T o 5 f 9 A v 3 w m Q w e G 7 P P z B Q V c 5 x h S s u c R 5 I E B D a T f r 8 z j f R c k X K O 3 B i e 8 U i A N 1 e j f J 1 l 3 3 J w t r A G 9 Z u t x g 1 / H L z Q x w o k G h o b V E R m F g b 4 V x N + Z t p I J b Y O V i 3 K a m l 7 D T t 4 6 n q I I 7 Y q p x x C 9 A V s O N s 7 K 0 l I + J h E z + f z z b 9 6 l Q W 7 y / e d / f C c f G F v q c y z M y e V E 5 z Y q e / 6 6 Q p F F b 2 U S J 8 S W P + 3 X i H 3 x l 0 X B p e B C M 0 f q 9 I n a 2 Y s m M i Y s c Y M o g A B w 9 u L v e o T a r C g 7 B 3 1 A 6 F v p G x j M C x x + C 3 b P 3 d s 3 x T b o b / v B a a s U g 5 d H E n O I v / N M k 5 i Z t o 0 1 F m w 5 D P v v 7 u 0 V 9 o 8 G J v 5 / + 3 i G m j 0 c P U G g m 6 6 V f E e 9 I e 6 U P y S R R E Y k K y / P I a O P S Q m x O O G V R A h Z s b S W 4 C 0 z x 9 2 7 5 H a s t p j 1 m F n U / f 6 K A + v y u q H d Z + A h f g t a 8 e j x k 2 J b 7 m + b Q F O z F F T a z K w U c K x o F 7 4 5 Z f N + h i a I + K d J o / I i 6 b x j i 2 g 0 P G G x F M i G S q z P s s B w f p 8 A 0 x J 7 A d N B B Q G m B C 6 G a k 7 m E g Q 6 w i A I i g X w V g I I k B v g 8 N B e S c z 0 2 t n V L T r a 3 a / e r 7 B I I v I g j X g A / k B G J X n c S p 3 t 8 M z x Z U V S o I a v u W R S N W r i S u F c 2 N i E 3 / p O g L a B s D T l f g P K F p 4 6 D N W A n Q e X N c Z i z c 3 M i O V w E M W B M V t o Y j q H 8 j s B I S g X G A K C 4 e + 6 s x b 7 K D f 0 0 W m v J B Z O 2 9 n e E n 1 q X / m 4 5 v c X Q B Z V N o I o Z p 5 T n m D y W D 7 x 8 Y 7 2 Y M / I p e O g m E t C B x 1 4 t B / I B H g t q 6 L h 5 T g A z J i z W g O 1 O R w a s H U g n E s L C 4 I M f s D I X Y x 7 Q o A v X N Y t L a 0 0 O D x M n X w M Q 9 D b O 6 o 3 / 4 U b M A g S d h Y C h B F N A p c 8 i A T b E b + v o 9 4 x p w d C u T A u z R m 6 t F 8 h + C E Z x f 8 t 4 u h 8 P p E e 8 2 e N / W s U n j n J B 7 8 U y I Y S C R 9 / J c D L 9 2 r 6 6 S m + 6 g H U 5 n B o w N a B Y 6 C 3 v 7 + o N 7 K h s Y l W j Q k t 3 f A 0 w P A U C I E b / E K r U B G Z / W m o Q O F 9 n J m S f V q A 9 n 5 O q Y X l v H 5 n X w L 3 q g j C G Z n H P 3 V c n n M Z Q M s J R L H x w S M F m x u J E z Q 9 C l g n Q H 4 W w u t 4 N Y G J I P 2 A c n C D n 1 v Y n M b Y X H G w V P h p y C D A g g x + 6 O 0 f o G 1 u C v p B D + d 3 w s u R s T g / 6 1 o 2 2 5 u b N D w 6 p v Y k 8 H w / n 9 g U M 7 8 m d v 2 H x u w X C H I o 8 j i 3 f F b u I 6 + S P s / N D H H e 5 I J f 8 p Y u B z S h 8 h B f Y O y b 8 D h c T c A o 9 g O E A 3 a A E 5 i L Q g + q M 4 F l L Z / u W M V h e 9 Y S 4 S X M Q Q E t K l + 0 N 5 q 5 K e g H L w c H 7 D A 0 O 7 H F b + i x S 6 3 t h U 1 J N F e b X Q Z N o m y h e X G L P y 0 U D j j c n w A 5 x H / + s B N I k 0 c f k 8 e Z S P m 8 + K t A A E 1 4 U z w 5 + x 0 R t 6 R R K H s F B 6 q O I P I O G 0 Q D Q Z 8 A R t V i c h M A g n X j w R J 9 e D N G C 5 s h W y R 7 0 C H n b o A R X y m 8 h m i Y Q L + V 1 9 B / N 1 s N m g V 2 E J q d 2 K L S A P H u 3 r o h l t 5 x I o h b v t j K j f s C i h i a H I X 5 w m a e S F x e 2 P K F n P C c x V N g G w q y a T b 3 7 H A 7 V l v g O Z c w 1 5 s P c K 8 6 C L W 7 c Z c e L d j t B w j W q U O 9 Y p r i c 0 f S o h 9 I C 2 j Q h d j c 0 K G G o F e C I L + P c C M v o Q d h T G D 8 l 1 d z 9 + i J k y p n R x A t X e 6 A y b o B x B B b Z E E Q R R I c t x H J O m c m / q C m x m g B H 7 x S Y B u K U n g h 0 E t e p K o / v n s S L b r a n e 7 J b 2 i I 0 0 S / / 7 U I O U J T R g M e L s z k U 2 y k r B N + Q + G D I m g o k l t / F L S b 1 n D a o e C / b h Z G Z Q u x E 1 h a X F A 5 f 8 D D F w 9 X N 0 q + F p D k Y L I 4 m n U 6 8 U c + y W N 2 o g 0 O c L P W y Q e P x F W W y 1 G X l N p e E 3 a U 2 A 2 A g J d V D I j B 5 K q / 8 D 1 1 m T c 8 C C D U I I d T u K e f T P q S r B r 1 T d B K C 1 O P r R m D + w D Y j n o 6 M 6 d D w Q 1 C q B i Y P g v w m r 9 C X 2 f i l B X y u C / B l O A P S R D + s G 2 d e Z k 0 m S Q B 8 Q 1 d X W g O S x 4 U S y W 1 a 0 A o v G i d f F H k d D U B h 4 L f B C j o 0 S 8 F x W y g k b F x V w 2 C P h r 0 N f H 7 E C + l E q C D N y g 6 D H t v f m 5 W R J y X C r x P c 1 5 2 O G 4 Q + G r a Y s 5 3 j k W 1 M c F L H V 9 1 S b A R B f / k i 7 E f t 2 k j e 2 K j U 2 5 L Q E m E Q h e K W a g m s R x l z a h v M S O U y O / R S 2 m 2 u X k B g w B 9 N O h r g q 3 i F D 4 A k d 6 Y K A b N s X U 1 U y 0 c C 3 A W O F 9 c u E j E h x O T j x 6 I b d D Z k Y C N 9 X U R l e H m 5 o f j p n 9 w y L f f 7 G B v R r z 3 0 k S u P j C J I c r W s Q 8 i W c d Q / j J J b a Y T K o s S C Y U C C Z q i 4 a S n s P A V a r t 3 + M j H n l p X Y 4 e C Q H s B K 4 W 0 w R J C a w C I Q E B 0 A Z p j W K E C U Q 9 w L L i V q Z c D w Q t j 4 x N i C 8 1 5 + d Y a k y Q j X O O w A Q E I h x O I h E B U B v 7 G 7 X w x o K m t V z f c f 8 D z K C L h n y C O l X D O d i x r 5 T F v g N z P U k u z X F 8 r a E I j j r 8 8 Y N q V Q b K m Z v J D 8 S u q C 1 M k T A 8 g m m J d P X K u v k A I 8 G x O i B f h g L T B G s q K z t j e 3 h K E x P e i 2 Y V m K K I c t D b D O Z B G a 1 7 T K / j M o Q 4 m Z E R 4 + r S D x O 9 9 7 W B a 6 T K e e d x j w p m 9 h i S G 3 o q M b a u 1 j 7 V 1 J q m p k A 4 d x F A f l E 2 w V F o 1 y E A z W x Q + p 6 I v o c j p a g O F s c x N G G x 7 W 6 1 m j D l Y M A j M / q u g W P O Y l g z w W t / X D 3 B z g 5 A o Y z S 7 E E 8 H F 7 n W Z j g H 0 s z N T N H D e 3 f V X 0 m g g 5 q L o C h Q T g i + d f Z B 4 X g x I E o C I 3 T 3 J 0 z y F C b + M P Z 1 8 0 4 m W W G p x P + a M P 9 D C S i b U H m u C G 7 J v U J + 1 Z d R u A / M Y I T 1 i i 5 d u k x f f P 4 l L S 2 v 5 J s 9 t Y S f I 2 B 7 p / S h F q b 7 3 g 8 j Y w d o 9 I B s 7 m n 4 D W / R g O c T 5 Y X g W 0 A I m g K O Q 7 A Q R Q E N 6 O w k B p G M y / c V L K J 4 k Q p k 4 a 3 S 9 D K v z + F v r O P 8 o b 4 1 O E q y o Z C i U T b U O J N P N t K Y + b 3 B 7 f k o d X V 1 0 a u v v k J v v P k 6 X f 3 u e 3 G f t Y Z u e r l B F H I A Y J D e D 0 8 k G f z 7 j e x w d u K e G c W 6 U W p H A R 3 W m H w S 8 1 C g n 0 l X A N o B 4 y w j a E J E U U A T Q k P W c g L Q q k E R w T 0 p r e N 6 T C V N M q W l Y l H I u F 3 + i 6 X S b C h O k c Q T L m x J p i A I e F n V g A U D T L z 3 / r s 0 O z v H W s v e V 1 N t u M U N a g S d E Q k r + j 0 / J o k Z N H w J 9 i G 8 h s L G U k K f 2 y 3 s d x N R 7 7 E 4 k 6 R T e A I x o Q s A B 4 z f v W u A t B / c R N q f z T x B B N X U Q 5 J D M C y v n T i W T 4 o 4 S F o 7 K S e E T v x B L 7 0 I z W + X / 2 K p 5 C Y f k G / 2 q Q T k t + L T R O G R W i L p C J q 9 e D t O 4 + N j L B B R u n 9 f u p b 9 4 O Z C D g K / 2 D 8 I M x Y h w 4 v z w 3 P G M j 2 r K 8 E m 3 I d 9 K O Z v h 4 2 l N N W u x 2 h e r 0 U Q c N y c + V X D n L L t z j w 0 Z 3 3 f Z V D o c s 2 T B M l o x p l J E g x 5 i z x W 4 u N K O y F B c Z S K s g i F r g n T 1 a u 3 A m Z + j 2 B 2 8 q a Z H x f v x M X K 6 A c P T t A f f v 9 H 3 + Z Z k J U K 3 W A r A x f o t a S k d 6 4 4 a V t 9 l s b R S K i V A p 0 o J 5 Y Q F Y K O l N A w J 1 5 5 X C Q a Z c 9 h k E Y S x 7 4 v k y J N n j z q u N Z O / F 6 y Y l t 6 / 5 N G y T Y U U k P G a v Y V E y Q g w C V V h X P C E K w x K 6 Y / D o X p 3 / 3 t r 2 h h Y Y E W l 9 w X B P N c K K x K k N 6 5 s G i m Y f Q w X u j S 0 o I g 2 d b G h o i 0 Q L 6 t w 3 9 + P H T I Y j C i G / y 8 l P g 9 L y B S w k k q Y D 8 7 I S Q k M X C T W r s I o u i U 1 z r G s f x 1 K j m a f K d P j e T l v Z R U s g 0 l E z Q U 5 / A N D G s r N i 7 w P F E T X H 7 s 3 t n 4 0 4 z s s B 0 a G q I O N s o / / v h T 4 R F E A W u Y q 0 j U E m i m o X 8 K Z d f b K 6 M r W v i e d K R F M p H 0 7 Y x 2 W / h M w 2 + A 4 k q R 0 c A g l a n B 4 R 7 f t 7 A R x J k M s m A / 3 w T k f e T 1 v k E k V G T Y 5 4 Y / d X V h b n j I b W m p r C Y f g H V / M C G K n V R m f v / B H J Q I u + b t t 8 9 T W 1 s r P X k y R R 9 + e E F s 0 U E K N / v F C x / T 1 5 e + o c X F R b F f 6 1 U 5 n B B L j j a 7 a y B g Z c m b G H 4 r M H Y H 6 O C G F o W r f F 9 r J k E O T Q Z z W 5 j 4 g / + D L J I w m k B 5 z c X H B J k 4 z z v i + n J R N q E a I u v 8 4 t D k 8 w p F s q P e J N N D 5 F 8 / Z N X W W B X d C X i 5 4 L R 4 / / 1 3 a X R 0 h G a n p + n a t R v 0 5 v k 3 6 W e v v k w 9 L I C I J L h z 9 5 7 6 C w Y X O B Y H W G a y i R d W I + x u + 9 h z e P E e 8 I u / w 3 s w 5 0 X 3 w v R 6 6 Z 3 b 9 Q R K X S R B F p 0 k G e z H 5 H G 9 h Y 0 k 7 C S V Q K R s D h E p I J Y 8 N n G g h K g a B 5 g N / F l G C m f X h J a y 2 V L 4 r 4 g j P / c O 0 E b X u I m H t Y 4 0 i o k + 7 h 2 x b S + + e I Z i S i h F f w w b 7 O P j 4 7 S i P W 9 8 X U t r G / X 0 9 e W f t x Z A A K 0 X 2 i q Y / S j I e K 3 b w q u 3 T 8 H k E G 9 T k M I k j M 6 r p D W Q 7 R o c h 0 a y t J L U X D K P 7 x w / 0 C c F u I w E O p T 9 T 8 y m y Q J l k U h u B V w E r f B I b T G j h r 2 / d y J J p 4 e k S / p r Y + k a N 8 Q b 3 I U N T c P 1 9 f V A f T b V g t 8 i 2 P M z w R a x d k P Q K I z 9 C q a F I g d I p f M g h H U 8 f 0 4 T B 0 0 9 v R X X q q R J p f J y 7 c f y / 5 X d 5 A N a Q l O i B j d J 5 Y s g 1 1 Q J + p c + u x d H r Z F f V + r E o L f L H N D r R r l h Y u I A z S 8 s 0 P J y + T M i l Q K 9 + L Y T E J a J I 0 f U X u k Q w u Y B n H O b j 2 K / Q J N F E k O S Q 0 S H q 3 w B S U R i U q m t 7 R p 9 n X H 9 c 8 8 d U L 9 U H i o i F A B h 1 Y Q y E 6 C 3 J g q P 1 A Z a Z M I k h e P 1 w 9 K W + u Z x l B I + 8 o L l Q f 1 w g J t + V 7 4 N v l R m u f i E b c D l z R B 9 c 1 0 O / T B R y h z o E B L M 9 D Q 1 + Y h W l 5 f E / p q a l Q m u e 9 i C i L B A A C 8 C Z T d Z C / v Z Y H s H k z T m 1 k h 5 Y s m U F V t N F i O v C I T z 0 o a C L c U V L W + 7 u o r 3 / / m h b B t K p 3 g E Y 6 T s R P J F k G u q h H N H U t T d g s j r X H 7 G U y 5 z 3 z E 8 W X R a F c G x E 8 f E S 6 k F J l d k H X f u a E o s L n 1 8 w k V L 8 T O g A x o k w L M 5 A S E B Z q a n u L j D o u k 4 O j 5 B X T 2 9 Y h 8 B x A B c 9 7 A F E W G B S f 8 R K N t W w W x P t Y E m i K w c R N 6 m k f R W J 3 U O p B H J u l a Q x 0 g 5 J p H 4 G 8 7 z A e p o b y y Q 7 1 J T R T Y U / j V F F v m T v 0 s R S p A K / x V x 3 E h W e K Q 2 + O x e j E 6 x 7 Y R 7 Q I j O k T 6 L L L c 8 j G 4 U c D G M j 4 3 R z N y 8 2 p N A b b / B m k A L c 7 k Y 7 5 Z / D 8 0 P p 0 9 z v L C 0 x F T J n E A C t / K 9 9 W S b f p r m c 8 3 D 9 A l X H n B / o 2 P 7 8 Y r 9 m T / n 8 v G a B g w B t v s B z A V 8 K l J Y 5 M j n Q Q z z n N i 3 j s n I B 5 V 0 3 r Z l U q n 8 2 b N H h U x X 8 q / i J h / A Z p T S U o p Y / M 8 X L k J Q K 3 z / x G q + m O t K Q R N 8 d M u u q U C K a I A V N 2 A 3 t r e 1 0 r V r 1 8 U + S P T g 4 S N q a m y k N W 4 y / d v / + b 0 4 X g 3 o y V a 8 8 O n d q O h 8 v c D P A u I g T W 1 3 i y V / f p p r z M 8 D j + m + 4 L n T 3 Q m 4 D g t L X 3 o Y o 8 u P C n + j v 6 2 y i q G a Y F 5 I 4 R c k c W 5 V X p D C I p D l G j f O K + L o b V 5 T 5 T J M h E J N X w 5 C l + 9 N V e W b l r c H R H M K v e z i w f h G A e T N b R 5 4 U J W t B z D l F Y C J 7 b 9 8 Y J H M X A 5 0 j p u F g y U M R s Q z / f a 3 v 6 c o E + x X f / t L Q T Q A R v 3 n n 3 8 h O o 7 L w T b f a j P z G k W G 5 V g x G Y p 2 p l x 6 G K V X J t J C g 5 n A o n H Q y J V A l 5 E J E G + v I G S G k + V Q 0 O R w J 5 E m C f J y K + M m Y R / l k 4 i l x D Y t 8 7 z N Z d P 0 3 r v P u W r 7 U h G 6 f L 8 6 h F p h Q q E W l A 8 g H 1 Q n Q G 9 N u B 2 r J b T A Q P B 2 F Y + 6 2 E 5 5 + U D 5 z R v M i + e 2 t A w M / b W 1 d e r t L b 2 T 8 P K j K D 3 d 8 X + 5 p 4 c y N N K p K i 1 O G 7 t h Q b Z K 8 M 4 x 1 t C O p Y L 2 h l C Q G 2 w k W b C V s g T Z k l u T W F L e s G / l x d Y k l C a S z g t C c e L 9 U I 4 J 9 f 4 L 8 q c r R M U 2 l P 7 X 0 7 z A D 5 6 V T T 6 V A O f W h M u h m k I L B 5 w V G l h k + c G S 1 f I t Z S D d 1 O R j z 3 W a Y O j f M 6 M r A u L i 7 V h R M g H X Z y P 8 P H K M E i b 7 r J R M g J N M w E R 3 c S d N d W G R B 4 k / r P 0 8 m X h r 5 v P 7 O o 9 r J a k k s X C d e Q z E 4 q 3 4 + w y d P / + s I c m V / a u K D a U h W j z 8 Q I I 8 + F + U M X V m F C P h w h c M G d c C O T s 9 R V t b W y J f D H 1 F J l 9 5 7 v l n a c k j q t 0 E x n D 9 5 X 5 U k A P D T f Y K u i P c x L G B + h K K x U c l g y C K O F b T T 2 + l a S H 3 F X m w V U l f K 0 m k z u u E c C O h n b C E T 2 V N Z R N V J V R X M / o 3 I B G q t 9 l B r L 3 X U r m 8 V 8 v 5 u 6 2 N 8 i W O T x y k 3 e 1 g h N I r V 3 g B 2 i v J G g + x g F 7 A S o C f 3 I n a B v P t F Z y j n b U n 1 J z d K B 7 N U W e T p c k 6 j H y l 0 C Q B C f g j n 8 d W k k X t a + 0 k j h l b T p I 0 f F 5 s j X P 5 r d R O + t z r r 5 9 S v 1 4 d V N w P Z a Z I W B n L f O P Y 4 A P E 8 k e x 8 9 V F B 9 t M w P s n 7 K o K z S x N + J 6 + f p p 8 9 F D k A f T n 6 J e t g W Z D y m P l C 4 3 J R 4 9 o e G h I R F e 4 T R Q D D 6 R e u G w / A I R i W c x j o k e q S 0 x o q Q G v o d k k X Q v Q P A 0 C X b 6 S G P a 8 j U z 5 r a m F c I 3 5 N 9 Z 5 / K 1 M y n 4 S 3 y X z I a 7 8 W 9 u a 8 v J b j c R v 0 + V o B a m v n W t t 9 W B a S + k E u G u p w m O 1 A v p e 3 L D N 3 L j A 9 o s G N B U m q M R L G h 4 Z z T 8 D v J i z M w i 5 i t D I + A G x D q 4 b 8 O J a W q R 9 1 R i P u 2 q p x c 3 6 P X d Q f H w 7 L g Z k A o 2 s j Y D a a k 9 N B E 0 G / k 0 j b 9 l G e t 9 x X O z L B J J g X 5 A m n 2 T T z r 7 P F Q W n 9 9 5 7 k X 8 f z 1 a 9 J B R K t R O + V D + k G 3 C N E / X i F D y R J n F M 4 B z s G D 1 u C n F 9 2 w 5 7 C m O F h o Z H 1 R 6 T Q s 0 K a w J u 8 1 Q q K T S d A J f D l 1 9 c k n m F H 6 b d O 5 b 3 G h m W Z + c A z W 9 c B m x i j V 0 T A 2 3 Z A l e + P x Q h 8 m R B M v e l Z p J a S J 0 D I Z D X x 9 W + R S B 1 D c 6 L x J p I n Z d b r a W k d o p G I z a 5 r U a q a p N P p 4 E u D D u Q D 8 d P n K / d 8 5 r I l T 1 u x 2 o D E A e d u u 9 x s + / Z 4 U K j + / a 8 b I Z h J X a / i G 8 A 8 W B O I B Y O M w x p D A 6 P 0 J k X n q c / / / l D 2 t i Q S 3 k + P 1 J f Y 7 8 U o K / O d J e 7 v Z k 3 D U 8 p M K + a i 4 j u K A Z N H M i G z s t k E U O Q R B / D V u z L c / n r B E l k X h N P E M c 4 b i V J J O S J t 7 / 8 1 S t 5 e a 1 m q n q T T 6 e o U F P y I Z E 0 N K n y 5 D L g d q x W w M t H 1 M B Q R 2 H N C m / X z b k I T R w 6 7 D s j L N D W 7 h 7 7 N j c z r X I S Q 0 O D 9 P p r P x M v 9 a M P L 9 D X X 3 9 D O 1 v r 6 m y l K C R 1 N Q B S I T m / H c W F F S F j L k o W l Z U v m B x y i y y I o s g i E s j C Z B I y o 4 j j Q i Z 9 X p J O n z N J x M Q R d h K O K a 3 E T X V 9 L h r h J x C y V v 1 U M 4 t 4 o G u D v 1 4 V C j 8 I Z w o I 4 8 a f O n J K v P w E G 9 n Q V E 4 8 W Q 3 T x m 6 I 2 j s 7 6 d G D + + p o I a C N Y F f d v n n d 1 j w c Y r v r 3 p 3 b a k 8 C k / N n u T m I u Q J f f v k l 6 m j D v A V / f Q A l M D 9 H d 4 s 7 e w 6 o v q u u Z u d 5 l g d 8 C r I o 2 V D k s B 9 T W 0 0 2 J U P Y C j I p Y u n j p j a S J N L J T i p J t C z 9 4 p e s n W q E 0 J W H s 8 4 K q K q Y X G j i Q k R z D 8 p Q j p 3 S h Q f o r Q 0 4 r 7 L V R e n f a o Y m u Q F R 3 w h U x e T + z c 0 t o p m I Y f W Y P Q k a T g N O C d h V W H U D g K 1 W X d S x J g o I V I 7 6 9 c r 3 L N + 7 y K u t l U A Q Y 5 s n T Y 6 S i R 2 u u G I 2 M k k S S c L o f a m F D B I h I i K r I i L E u T Q d G O + j Z 5 + z 3 k u 1 U T M N p R E O o f D k Q + s E + D X 9 x J u o C f C 9 p X 2 3 D q C d V k t r m o B m A p k A k A n A o E B o I j g v N K Y m J 8 W E / J p M / 7 + A u a C 2 i k C C D M 6 k 5 U L l h V b K U T y S o b e O J j g P 5 4 E b m b L U G J V / q w l k 5 v N J k E o e 4 4 Z + T c k E Q G V I A a 5 R G u 2 H W x m F h E J A L Y F C U C W t g E u d q K 0 9 h e 8 2 k z f 4 H d L 9 x T C N j I 7 Z w p J m 2 U Y y S W N i c W G e x o w J / H X Q 7 F 8 j 3 O y k Q F C E g T e t I S L f u U h C D l j A Q R B O u K 6 n W c m F I s w L o 0 l x 7 O K t q L h O E k j + r S Y T r m t k 0 u X 3 x T l N H k 6 C S D J B 7 o h t q r / 7 + z c g W D V N o S u P 5 u z S X Q N s b k d o 6 W m Y c v h B o + k n m 3 / y G i f J J F D A K l s 3 u P / g W 4 e 3 h Z v 1 7 q 1 b d P z U q X x T z w S 0 2 I B j 1 T / M j I S J J 1 t Z a 5 n Y r 0 2 + 8 0 d T 1 K D 6 n 5 y Y e h q h / t Y s p f n 0 D 1 M s 7 M y H L W c f F U i j s v L 9 y S S O c 8 q k t u n 9 0 3 L Q J 5 I g h N j m 6 O L t q D w O Q g j C y b z c M j n M c 7 x t b 0 j T 6 p Y 8 l 8 F 1 u I a J l B F b G f i a U 9 t j R 4 f p x E n 7 K i W 1 Q F 0 I B T y e Z e M d r T 1 B J k 0 o k M t 6 I S i 4 Q n C B 1 e U O v W D 9 u L a n s I I F V q 3 Q q 1 N 4 A Y t b Y 8 V C T N D v x H 4 i F G a G w n R r I M z N 2 Y h 4 Y r j F n X 1 N f s A 7 w q v E m C u M L V r Z C d H q p n h 7 4 r 2 + w 8 2 3 E D f / / + e / / C / 6 x 3 / 6 D R + T R J l a D d H N O U U w T R 4 b m U A U 5 f k z y C T y I I 5 I 2 F d 5 r Z n E V t p P I d Z O f / / v 3 1 R 3 W l u E v q s T o Y A H 0 3 h Z e P F M J j S D D H J p o C A L g M J V 2 b 2 E H v 4 B 2 w l E e n D v L g 0 N j 4 h J K a e Y P K N j 4 + L Y g Y O H 8 k Q D q Y Z G R k R k h Y n 9 Q i j 9 T O i 8 R e R 9 E P S x l n p h r H D I i y S D T B / y 8 5 n 7 r x 1 M M k G z 9 K c / f k C / + J v 3 6 M Z s m L Y S O T F X Y p 5 A I i n C G H l J I o t U k j w g l M 7 r f R B J O i B A p q Z o m r q b U v T i u f L G p Z W D 0 H e P 5 + s m q 5 v b Y Z p b x s / x i z M 1 l b A x Z B M Q Q G E 6 4 X a s 3 k B Q 6 C s T U k u B V F i 0 r K e 3 j 6 Y n J 2 l k f D x / j 9 g 6 7 a b F h T l q b W 0 T U 3 i l s j H 6 7 F 7 l w y 3 s K J 1 Q Z 8 f T I p Z w b h 3 v g e h n B 1 N 0 6 U H p R H / / R I J S z K 8 H y 2 F 6 z E l O j s J l o b d c H a J J 9 9 b R X f r T H / 5 E 7 7 z / N / Q 5 P 3 8 h k d R W 7 U v C Y F / l + T h I I 7 U T z h l E E m S S R M K 2 P z J F r S 2 N 1 H 3 k F a 7 0 s K x n f V B X Q g G P Z 0 O U T O E n d Z O P X y Y L n 2 w C c l K C 4 X Z T 8 u X s H d 4 5 l q T 1 1 S X q 7 u 0 V m g d S C G f F 8 t K i I B a A 4 R 9 9 A 4 N i A h U s M e M E S N j Z 1 f 3 / h N u 8 t S F L v S 1 Z O Z 4 M J M B b E 2 S Q e W y b o 1 k 6 O Z Q W 7 / z q V I R C 2 V 3 K k q m 9 Q A y 1 5 X 2 t j e R x J o v a m g T z J h O 2 a X p m c F e e p w g d e e W c u t t 6 g O j / A t h X D l k O Y 3 1 q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 G u i d = " 6 4 d d 0 0 b 3 - 5 d 7 7 - 4 9 b 6 - a 8 d 9 - a 8 8 2 6 e 2 7 e b 2 b "   R e v = " 1 "   R e v G u i d = " 0 c a 5 1 9 e 5 - 4 6 6 7 - 4 c 6 4 - b b 6 d - 8 3 2 0 6 c 2 7 2 d a 2 " 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C u s t o m M a p L i s t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C u s t o m M a p L i s t / 1 . 0 " > < m l > H 4 s I A A A A A A A E A L W S z 4 6 b M B D G X 8 X y n b 8 G B 6 + A 1 W p X U S N l N 1 W z V Z O j A U O s g q H Y l O y z 9 d B H 6 i t 0 A q u Q q o e e e k B i v v k 8 / n l m f v 3 4 G d + f m x p 9 F 7 2 W r U q w Z 7 s Y C Z W 3 h V R V g g d T W h G + T + P H Q Z u 2 e e a d 3 k p t E J x R + u 6 s i w S f j O n u H G c c R 3 s k d t t X j u + 6 n n N 4 3 u 7 z k 2 g 4 v p r l v 8 2 W V N p w l Q t 8 e + X N P / q s 5 L d B X H E 2 Q O C W o n R Z V l p Z E Q o r y D 3 X i m j k W T 5 z S Z k V Q c a o w O i F N y L B 8 0 E E D 0 E e R p u G V + J J 6 q 7 m b 3 P + p V X g n f Q v s j C n H X T m g 5 D V y U B v I K F f R d O 1 P e / f E l z y W i + g + 4 7 n 4 k m U a b z R + 5 F 3 B 6 6 K Y z p 5 Y u d W g v w j r 2 X W c y N 2 a i 1 7 b R b b X x l w b 9 v 8 q y g W z 3 s c P 5 y l P q B 9 z m v x M Z / 5 p m B X l l q Y S Y J h b v T D Y F q o m w 8 1 3 A j 9 m r k v C S i w r m X X L W o 6 V f 3 E V S X Q u m + b B F u M 2 o y 4 Y Q Q f 9 a k f Y v T a z j I N f R I Q 4 o X E X 4 H s p L E z M c 1 F j v 8 d j R D b 9 S O 6 C h i l w D G D g e i x g B E S r i j z m L 9 w H Y F v n v 8 y q 3 c B 9 u G a v C z 5 H 8 F l 4 9 P f x 6 Z i W C s D A A A A A A A A A A A A A A A A A A A A A A A A A A A A A A A A A A A A A A A A A A A A A A A A A A A A A A A A A A A A A A A A A A A A A A A A A A A A A A A A A A A A A A A A A A A A A A A = < / m l > < / C u s t o m M a p L i s t > 
</file>

<file path=customXml/item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A v e r a g e s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9 2 9 c b 4 f e - 3 5 b 4 - 4 1 9 e - b 2 2 9 - 4 3 5 8 7 1 f 6 4 6 d 1 " > < T r a n s i t i o n > M o v e T o < / T r a n s i t i o n > < E f f e c t > S t a t i o n < / E f f e c t > < T h e m e > B i n g R o a d < / T h e m e > < T h e m e W i t h L a b e l > t r u e 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 0 . 5 2 5 4 2 3 7 2 8 8 1 3 5 5 9 2 5 < / S p e e d > < F r a m e > < C a m e r a > < L a t i t u d e > 3 3 . 0 9 8 4 2 5 1 1 1 0 7 9 9 < / L a t i t u d e > < L o n g i t u d e > - 9 6 . 8 4 1 4 5 3 4 2 4 8 5 0 7 5 5 < / L o n g i t u d e > < R o t a t i o n > 0 . 0 0 1 7 2 9 5 7 5 6 8 1 8 3 6 3 2 0 6 < / R o t a t i o n > < P i v o t A n g l e > 0 < / P i v o t A n g l e > < D i s t a n c e > 0 . 0 0 4 3 5 1 6 7 4 4 1 7 7 2 2 4 3 4 6 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N U j S U R B V H h e 1 P 1 3 u G 1 Z d t 2 H j Z P z u e f m 9 O 7 L r 3 J 1 d X W u 7 k Z o A C S b F M F k S m a Q R Q X S J k V L o k E A B P h R + p 7 8 8 R 9 S l m i Z t G W I U Q I t i x B A A i B A o I H O s b q 6 c q 5 6 O d 0 c T s 7 B v 7 H 2 P f V e V V c H o B u Q v O 7 b b 5 + w z 9 o r z D H n m H O F H f v F J + s T f R f p h 8 5 U l U g k w u v B Y K B U K h V e T 5 M / u z e 9 8 / t 7 0 6 S / p 1 h 6 8 f h d l P r 9 v t L p N P n 0 + W 3 6 + N O 7 6 Z n b e d W 6 0 f 3 X 5 5 9 U N t k I r 5 0 m / F 3 d + Y P H 7 6 L 0 4 Z N t 5 V M j f e 5 K 6 f i T K H 3 i X E O x W P T 6 n f e 6 t w 7 x e D w c h 8 0 t t U Y 7 W s k / o P i w I z W r 6 u 9 t K d N p 6 / D y y x r v 3 l J i d K B E q a f E z F g z 6 1 2 l T 3 a 0 u 9 j T l 7 M T v T T M 6 M 3 m n P Z a s 2 p 2 c t K w S O Y j x V N d 5 d O U M d 2 h n D 3 l 4 k N l E k P l k w P l O K v f V j Y V 1 z i e 0 m A c 1 9 G 1 r O 6 b + X F 9 c v 4 T m h l X V E j N K K 6 U R p O R m s O R Y v y + M x w r m R j T l m M V M i m l Y k k l Y h M O 2 m q y q f H 4 C r d + R e n B 1 5 U c t Z U Y U 9 + x 6 0 + D H E t B L M 5 H H C O N N Q k N x R f 8 S 8 Y r m o w 4 + n m p U 9 K o P 6 u Y y 5 B P a 1 K M q Z E Z 6 8 a k q 5 c 3 r 2 m b c j R z W f U y E z V q V a X o t 1 l V 9 P D Z D 2 r v x W v 6 0 G M / p F Q 7 r d n c k g q J o u L c M O Y y + P 7 c 0 8 d 4 0 N T B o K W D / o F G 1 C + Z S i p O 4 S 6 U 7 9 O E 8 r h v n C y T q X i T O i f D + 8 m w r 8 m g p 0 G v o 3 Q S e Z m M X R O N R l x L X 4 9 j C R 0 5 3 / G R J n H L U 0 w 7 R 0 / o g 0 t v a K e 1 r S 5 y G 9 1 / o k e W H 9 V w O O R + k y C b P v s Y j 8 f 0 4 y H t R H s c f + f r k k n a + 9 / 5 i z 9 7 M Z T k O 6 S D d k p X D z M 6 N d t / C 1 j T 5 E y n N / b h A r 3 z m n t T b N y i d o X j d 1 H y 9 Z 1 O V 5 l M 5 v i T t 6 f V 0 k D X j 6 L v l s q v h X O r t 0 i j t c P 9 k v G e 2 r y f p j u 1 1 F v X T 9 O P n L 8 L p m l 5 p w 3 h 5 D J M D 6 c A q k l S p f Q y w E v S k A O N 6 K w k f e l G P D z Y U z K T V D Z L H t m a C v M A Y m W g 4 V x f l / J j v c l 1 t 3 t F H X S L a g + y G g z 5 g H + p d F f F b F O z H I u 5 p l Y 4 L 2 c 4 A 6 6 l Z E 8 L g G N m 1 N V S J q F K b K Q y 7 0 f t t n L 9 Z d 1 X u q B s r K R E P K 3 + G D C N u 9 o f d N R R U 8 1 J S z e a f T X 7 V T 6 T G o M R Q t S i 4 / e p x w 4 d d R 0 w P Q e Y U I 5 j + g h h E / V D 4 s I R h H o S C + 1 i E Q 8 H 1 8 X 9 3 T i F M K 6 D r B X q s M x l S z T Y v G I Z + j E N e J J p N S Y p Z e b W l S 4 u K 5 2 Z Q z E U N V d Y 0 t r c K a 0 v n N F 8 d l 6 n V i 8 o 0 e 2 p U l x X J p Z W b M R d u K f b O g g y w u r + M F 6 y / L 6 U L K s 9 o a 0 y F Z 2 Z O Q 9 w B m 8 J t 1 N C L f V 7 t A 8 6 S I B p j C K K j 3 o a d h p K U / D Y C I A N u 9 T P y m P E b 1 M q 5 2 e 0 1 d h E + W T o y 1 n l s p d 0 q 7 G m J + 4 7 p 1 t H d 0 I Z U l y 3 m F 8 K r 1 0 2 l y l S u P G Q x 5 i 8 k u l c + D 6 d J h + + j 1 l 5 f b e A 6 l P x + d x Q i 4 V + q P g U O L Y s U y E c o Q b 8 u c 9 T I b 0 3 + f q Q 3 g V Q T h Z a W 4 2 p Q N + b / N N r A D q f P l A p t 6 0 r O 3 9 A 5 d w t p R I 0 F t 9 l U g 0 d N c 8 d X / 3 2 l K J h f / h c M 5 Q L i S H / O O U c K 5 d L c s S 4 Z 6 Q V B w O 0 d i K y r N P 6 j U Y 0 L l r L v 3 U j J 5 O + d s y 1 H X L C q m A p E 8 W S k v m + 8 j N V x e b 7 q p a G u p I e 6 z Y W Z B e N X u v n 1 B t m E U K s R r x N h 3 Y Q r q a W s g 2 t Z 1 p a w 0 K t A Z x V 6 r H M v V e Q l U q v r x O J p B Y n c S 1 R w X S n p Y X k g z o 3 8 5 A G 5 D d G W z c n H V V H T d V V 0 / 6 o r g O O 1 u R Q A y z D 5 d e / o s 1 b L + v K l a c 0 d y J N + W 8 q 1 n l N q d 5 r m v Q Q y g R a t T 9 S D y U G t O g T w 4 l 2 o b 6 D X g / Z G / I u + o t R h g m A U u o k 4 F z R c D y L X M 0 B r l k N s a B x Q N W l r h 1 l N J z k a b u 8 k r z O x r I q x A v K j / M q o g R y n L N 8 l 6 M b 8 q k 5 Z e M 5 m E Z W q W T q L R m y 3 A Q h R j i H o 4 k y C O t S Y V n F d C k I t K + x E n S / p O M t r k k H Y G A y A U 5 H 4 2 5 T g 1 Z V c B 2 9 + L l f 0 9 H 2 L e 1 c f 0 O z s x X d e v P V 0 P e X X 3 x O C 8 s n d f O r z + r c m Y c 1 i C M T y R 3 V D m 9 q w D 3 j y G E 5 V V Q + X g w y E G S B v F P Z P M S h p V v X 3 t T B 1 r Z a t Z q 2 b l x R u 1 H V q 8 8 + q Z 1 b N / R d U z 4 n 0 7 6 p Z v A 5 j s m M x y N h v D e 9 G y W 8 N 8 W G R + p P E E J M 8 j t / 6 z S i w R L v A s j P Q 9 / G 9 5 Q 2 H u t r p f K S c p n D 8 P 7 K 9 h 8 I 5 3 e m Y n q k 9 5 1 o o 8 k 6 a O q B v v b 1 r + v k x r p u 3 7 6 j V 1 + 9 o j N n N 7 S 8 t K B 2 u 6 N W q 6 s f + 5 G P I G J 9 z S y e 4 t f 3 3 B B 6 R Y 9 p 5 9 q r A D m P X q A 9 j i 5 R I U z 9 5 D a a 7 p p U v q T d c k P P 5 S Z 6 B b G 6 2 i l r q 1 1 R v W d B E 1 q 7 o Y V C D z C 1 t J z q a B k g L f P F E g J d I v s M 2 j r N 0 a 4 1 g q A V o E 6 2 G q Z 2 + / 0 f 0 V L l j 2 J 5 l t W P 5 Q O Y D C I f f m 1 r N Q L s c a 4 v x L P K Y z H K W M 9 S d l c z s Z t a 7 j 2 r p e 6 e s o g b z B B r O 6 D / U g g i d R v R D / w u 9 I e / p P k n C H Y A G c o n l i h r l P 6 g h o m z i m O l J o M y w p z j J 9 w P J t t N T b S P 0 L U A e o f 6 t F A 4 v X E v a H M N K U + q A M B y y l P u d L e t U v 4 k 5 c i C g 5 G y m e x b l N + p B 6 A z W H 7 E G M P J H / n 5 r 4 + y z a Q A r e U D A I 2 4 X 5 x y p R O A D 4 s 0 b N e Q r b Y m n T p V 6 C G I t M c Q K k 4 7 D m x p M 0 U l C y i D d E F X u 1 s a p 7 I Y i H U t l N f 1 6 u G r m q P X D 5 E P U 9 2 H 5 x 8 N Z b E s G + R T u b e 1 8 u t B e 0 v J 3 E p 4 / 8 r B S 0 E J + P g d A c q U y T 9 y c k b W I D e g V W c X + v r i 1 a J + 6 G w z f P e d A K X R E R y 9 H D r P + b x b s k W Y a q O p t R v R K F / g P u + W z q 3 8 N g 2 f 0 L W d H z n + 5 G 4 C 8 1 i o R u i 0 m V I c 0 I z I n 0 4 h / 4 H z x x K M b M K D d r Q V w / L C o S O N a a U R A d / 1 i g G A Y f 2 S s r 3 b + B N o R D p x j B 8 S w 3 J l E r c x v N d w M S 7 r 1 X x b L y Z i u t r P a h N Q N a B 8 q c Q I C l P X Y m Y I m L p a Q V j W a f 0 V L O T 8 M K H y A C 1 t w S b 1 o E V p h C p Q M t L h U U 3 D m T + g / M I n t T d Z 1 G E / h R / Q 1 u b w A J / l U H v D a g A V R N b 2 R s V 4 X i U s R C U 7 w l f Z h T J d 0 4 n u 8 z p Z 6 + G D Y T 2 w D E m E f 4 i / N e K Y 9 L A G y W I k O A h o O N D c r v c E M E 8 S F Y 0 L H 9 U w e T + v 1 / h N g X q D J N o m j a V v A O Y G t M p g 6 l O K P g I 9 B m w J 2 t Z W L 5 f C O l G e T A x 6 1 G m q k D + h N B a 7 1 4 0 Y S b B K x 8 I 6 p G 9 S W S y e 2 5 c 8 D N o R o L b y 9 v X l Q k n F X E q 1 o 5 5 K 9 o G h 4 Z M + 1 K 9 x o H E H J c c R x 0 9 q t q 6 r I H x o y j h J 5 Z Q q z G t E O e K 5 W T 1 f X d T i 4 q Z W Z y 5 Q x y y g S 6 h Y T A N m m p w y T B V 9 u 4 M v d u x X u Z w G e y h v b / c t Q L 2 8 / x L f H 8 v s u f f 9 u x f P n 6 o g d D H l 0 v g i f D E A M 5 1 m S 4 X k R H U 6 Y L 6 C L k k M 4 J S d I H T + Y W S d J i q k J 3 r q Z k E f P 9 N C D A 2 m Y W i c K Q j e N S E I Y y j B V E h d w H c m F 9 T 5 T C s X t B I C u l F u 6 W a N j n x H 6 g 8 W d d A 4 z f V v v + 9 j q x 0 9 t N w N D e E 8 M 9 R x N I G D o 3 n H a O Q U / B / 1 C 6 B M O T P h H I 9 H e U R c / S 6 4 w 3 n n U + h 3 n P z l H 1 a 8 u E F e 0 K / 4 C R o Y Q e h S l + H E e l e z 8 Q a a n M + S U M V k H z C 1 V E k 3 t Z r u A S Y A R Q l O Q K X W 0 d 7 L a O l y j / Y E J O q j Y A Z x N C x l 4 D M B s h i f 1 Q / a a v d n V Z w / r V 3 K d I j Q 7 Q K g O 8 M 9 X e / t 6 P p g W 7 c G e 1 i r I x 1 N j n Q w 2 Y e C N d S L 1 z R I 7 q u f 2 M J K 4 J d B o U p Q p D j 3 j o 8 x T V i x R A h e o B R 8 7 7 6 p H 3 + 0 T a C B n B M A b x S r 0 E B Q 6 v S G x s k l B H C W P s x y C b 9 H 4 8 c S t M M I S g u V z C Q z 0 D H o e R L h x W 8 s p 8 v K Y c Y y C G 6 O I 4 m f k 8 n M k 3 / U z + 7 b b J Z W s 4 a n j 1 / 4 + m e 5 T 1 w 3 b 7 y u m f U F V V v 7 s I k 3 d P n N F 5 T O p 9 X p 1 n X 7 x g 0 d b t 3 Q y i p + 8 w i / t d N W c g L t 6 z V D w K V W f 0 V x W y o U 0 w R r G e p A u 8 H n 8 H t z 2 u 5 A F b N H q g 4 b t G U V H z Y V 6 K r T v T J n 6 2 w f y a 9 9 W C b C d 9 w n l S 3 r W u 0 K 7 l A v f E a X K v H T f / P i x R h a + b l X d 5 X B 1 6 h W O 8 H Q r i 7 m 9 f y r + 5 o t p / T U c 9 s 6 e a K M 1 k l p 0 8 5 + N a s T F T t o D g Z I G 7 w 2 m J w i / y T S 7 t 8 y j T v w 8 H Q A T J R M H 9 9 u q Z y H P + v 3 0 X T H w D J I X 9 2 1 g / / N V m 0 w y n D N N 4 P 4 4 R X M P s I X N Q 6 U K x v H K k W W 0 d b I i s H f O W 9 / 5 s P 3 8 j 1 d B z f U X U D h V z R e 1 2 T l j 1 I H 3 n f H W K u G R q 2 h u g d Y w M O 6 R l V 8 t c O O 8 q 2 + N m i C J Q A V S 3 a g e n 0 t o P W X + G y B 1 l q k L I s Y w 7 l h U s U h n U R e s Q 5 0 A w D R O B w U v s 9 F D m R Q 3 g 7 5 Z c q r S s 2 u a Y + y 7 E N 5 t g Z 1 3 e z v 6 t p g U 7 U x w p N A s y d 6 y q b 6 y q b x L Z M w g d Q u F m W P z x t Y L Y B L l h m s I O o M 0 K L 5 A W 4 M Z z 6 G U E 4 C w N x v t k r 8 P 7 G Q A C q K M 0 q e g P K d 1 S i x D t 7 n u a L A b 2 m f O P Q R a 4 f b T p u J e + d U 2 3 5 B y c G O B s 1 D L C T W M o l f d r Q H 1 R 0 p p y O u S e l T v / a r O t i 5 r N M b J e U z F k j k C d D 1 8 X 1 u X H 9 V G 4 9 g C f N x X b v 5 m t I z 9 E m 2 p 9 3 9 m 2 q 0 D r V + / o z 2 d r e V h G a W Z 4 p Y P r o D 9 j H E v 4 n h B 6 v f V K 9 1 R 9 k u X 7 R 2 q Q f y E 3 x j + t E U F H 9 s d T a l + c K a 5 v O r W s g v 4 U v n 1 a O 9 3 d + W g Q 6 W y X L g K L D f B / n h z 2 z G a Q I Q H Q c 4 7 G E V + T O j s I / 9 N s q X w 3 r m M F G H 7 b c + e i u V M i N 9 c A P L 4 k 5 A w K a g e T f g v J P y 2 e 8 x 7 Z q m O J 3 f 7 t 8 N V z s 5 H 9 M r d 6 a T 8 7 A 2 m A q 7 7 / f 1 W 4 D J W v S 7 T P b 5 X F 6 X x f k 5 D 1 O + w + o g a E S / d 2 P d y 9 + n 9 7 N F m 9 7 X 5 / D d 1 m e U X P 1 R K A z O P J 0 3 a T U 1 r u 5 o e I g V O N j T Y P u O x r W b S s V 2 l F 7 o q n J 6 p P T p p o 7 m 2 r q G L 9 O A y 7 s 8 W T q t i I W Y R b A N q A I d H + s i n B 4 W 4 L M J D e b D w Y A g p X R Y j f I 3 U 8 v K n z i v V / H f r n H t V Y D 2 e n 9 P m 5 M q H U 0 d k i 5 7 C i r V g H 5 2 U Z B o f k B W 4 C h j J U / A M i 7 Q F 2 e x Q n M A N z + B t r U d / c o C K o S W / F D T w Q G P k l H l 9 p 5 o l D m L z 3 E S P b K M y O P / O k g R L r G s R N H d 4 v 0 / r v q V T 2 E d Z 1 B 6 0 t e / c R l L m N S J j Y p u 3 T z A c u X 1 g f d v a G + n q l o D 4 G c T e v i B V f 3 S r z 4 N E 2 r r b / z s n 1 I X K 9 N S V y 0 U R m v c V 7 1 6 S 4 3 s B S x h J J P j 1 g 5 0 8 a T K 7 T f w w x Z V o c n K X c p L G w 6 b U E T o 5 J i + G T X 2 U X T Q 8 V Z d M X y l R H E G R j H D G R 8 K J h L H S s W x P G P k L o Y M J I s r u A I o t S R + Y e k h w B X 5 T m Z u l h / X z + 6 B 6 d 8 E i 9 R r 7 w H M R d 3 u 3 l T P U U T S E H b 2 N k A 9 8 9 w t L c 5 m t T S X 1 Y 2 t t u 6 / 3 z G n K D n q 4 k i Z 0 x Q w 7 w T O N L 3 z 8 / 1 W I m i n a T K g O o O 7 I e 0 Y n R a F p e 3 Y W S t E g h z M K M k 0 c j Q E B L m c P n v 5 7 e N K 3 y q t l v p 6 c B l C f J x 6 P V c 6 h s V N q g 2 V c h m n Y D O I I v A e W 9 1 j Q E 0 t l M / d b l e z 6 c u q 9 s 4 h e I A T i j E 4 2 t c E I P W 2 N z W 4 c 1 P d 6 1 e U w D o k i 1 i T S l + l 9 Y S y q 3 X F T 3 R V m + l r F 2 3 d Q 8 P F o T U J r F A Z 8 F R M i f r Q P c o 0 b g M s + 1 B Y B Q s 2 3 C q o F 7 / d a x 4 o t X J G 7 R M f 0 O v x g q 4 0 G 7 r U F 4 C 6 o U m 8 G c a w U l i C B D 5 e J t 7 D I t a V x 2 d L x b A 6 + D q F Z E t z 3 P s E + Z 2 h K 1 a w 8 j P 4 b a k u g L H F d 9 U p y x C F F d S H b x p h B S D h 7 c 1 8 R O P i o 2 D v r I Y J u + / f z A a y K N 2 u a S r J 2 t z J b e v 2 G y C g 0 y G R Q f 2 6 U s V 1 M s a y d 1 t Y U 2 S p s 4 2 B y m h A + x 0 N a + p Q p x p 2 r w G o 2 h x 9 g G Z F P p M v 0 k 5 x F W I F z W c q m q U t F 8 Y w C 4 z A r e 1 n l O k l N Q N b G W P J J u 0 D j X o t + g Q q n y o q V V 7 C Y s w p l q t w z G B 1 8 0 r k y l h y q G g G A H c j a 5 S s P Q n z G q h X / o F I Q W G l X J 8 g n 5 S h 3 9 r k d 6 v 4 e l E 0 s l A o h k B a n H q + L W x + 8 k R F l d m C 0 t m M F h Y K x 0 0 S J c R b Z + b o Q b / G h E 4 t i Z M r O q V F T r 7 x 9 L V T B l / i X g u V i P X x L + D X L j z C a 8 t k g X U e U 4 5 q g Z / m E W g k 9 7 N T m k V o 9 t v f D O J 7 k y 3 T X K 4 f y u F 7 T J P z z e J D D U b Q P v K 3 l f L Z n X 5 v 8 n X B O m E Z 3 j L x d H h / g C b H B 0 A 6 o G c d j W 5 + X f 3 9 t j q X X s V 6 X c V J R Z E U J z j p K M E c l B C f B c o O Z 0 f I M 3 Q J l G + E A O C a B D 4 f o z 6 4 y 0 q Z M L l 9 O C I d A r D 4 f A K l 4 o Q A T 9 D Z c P b F s n b y F Z l k N G n T 3 W F V 3 c S m Z t J t / L O u S v h n 5 W R X c + m O Z g H Q L B a p h J U q J r G 2 I f + o L V L c 1 y K S 5 m a O K A Z f y U B 2 J I x j E n w n L g y v u b L w G J g 8 r 0 n G 4 1 D Q v Z i B E Q r 6 t m T K O R p F f e Y a + C 9 x H N C Z y o f r N e 7 t B 5 r o i G n S g B 9 5 n A g / k 3 p M Y v b 5 G q r i E 7 b i L d U n d R 2 h g G v j J m D r q I k F u l Y r a K l E 3 v h + a e r i 0 i S g 7 + 3 e I e X P o E w K o X j V g 3 3 l Z h f V H c R 0 c F B V a e m k t j Y 3 V V n Z U L s z V L v V C m N J 6 V x R u Q I u T f 9 Y D r C A o + x p K P I b G s W X Q v m / 8 C v / Q r c u v 0 4 / 5 g N N z u Q L e v H L n 9 G p C w + q u r + L n C W 0 c / O N y E I N m 0 1 d u d M M 5 q 3 b M 2 2 I o 2 3 Q m G i y U i G p 1 f W 5 I A B G 4 8 f P 4 P T d l d F 3 T e + 0 U O 9 M S Z z l o a M v 9 y T / x s m / 6 9 O 5 q R B h C h + 9 L X 3 + C h r K Q v A u a a U 0 0 P m 5 e t A o p n F T w N o 6 X X n 1 M 3 r / + x 8 A Z H E 4 + j X N z a + o U I I G 4 A P 8 4 i / + q v 7 4 H / 8 x H O K S f u 1 X f k V / 8 k 9 9 k n s k d W M / r d U Z + n r v G y o u z a u 5 3 w M k a 0 g 4 m n R / R / 1 X f k 2 N 2 w O N t i 8 r X a R e e S x C H u U B t 5 8 k 8 S t z U K 6 5 g X K 2 l A t 9 N Y o j 7 a b R c J m 0 u l j i N G 1 a R j f Z S u U R x K z 9 p R 5 i 2 A N 4 f Z x n g B + S N X + + p y 3 8 h c v Z B 7 U 9 y m s X A d 3 E f x o m 7 m B 9 u A f + U W I y x C p N 8 F P G s n u N y F K P H n 6 J 1 O F e g z h U B 0 m b Q 6 h X a c M N A L M A d U w 0 k 9 y f N r W 1 M q U 2 / a P v H V 4 Z F x / X u P A A o M I y Z 0 9 o k o I y h T j i N 6 c M Y P Z 4 2 z u T F Z Y B Z a U a o 4 y T z i Y O P Q 1 r q n Q M p n g c 3 z 2 F P 5 p q 6 h D b t A 2 N P a S t d q B X W + 2 a u u k 8 f T p C Q Z Q 1 A 6 W c T y x q L j 7 H a 6 j 6 + H K g z i u T 9 2 j U t i + F L 9 u p h U H d G B V B r d I n K O p U g T 4 p K 5 E p K p 4 v a 0 x 7 D G k 3 u I b y W O s s / n V 3 X E a J O v q L Q g c k u c 7 X 1 M 2 + H + D d H T f t N 2 7 h h m 0 E F j W s v q 5 i o a d a D y u O / C T + 7 P / x Z y + 6 o o e 1 n o q 5 J A B K 6 U G o 3 s o S / J p G M P 1 K Z S P / w l a i T 2 M v F o 8 b 6 B 7 t 7 0 T + A Q S 2 D E 6 2 K O + m y Q Y 9 R 8 C i i M o 0 + T f T P D F I a m C 6 v 3 K 9 G A Z z b R m D u e W 4 f v T N E b 5 p e v 9 6 P T S G N c r U 6 i T j D f X r r + j c W l a / 8 M v f 0 P b 2 j s r l v L 7 y 1 Z e V x 6 / Z 2 9 3 S t e u 7 a j S O d O 5 E S o 8 8 d E r / 5 j e + o g 4 O 9 e l V O v / w d Y 3 m P w H l g C 5 k l u k g q O m 1 X 6 W A W 2 r v Q x d v v g i Y o I 6 A J U b D x g E R y I C j Y 6 V B T J q 2 i p v u Z q l f C u c c g 7 f f h I b Y h 6 O c Q Y t z t u 5 2 p D o G 4 D F i F o F Q / v B h f q y d V F s 3 C 3 H d R h F t Q 9 F q k w 7 Y 2 8 Y a e c C 3 p 1 k E Y x b m s I D S o 6 R a A j C Q G y E e W C J u y o H r r w H 3 6 t O T K G 0 o D + 0 T G w u f H 5 / I Q O J D 6 O d k m K a s Z y I w 5 S 9 A k 0 5 p k l 7 l q I R 8 3 q 1 P v / S F z + i N K 3 d 0 5 s y Z 4 0 / u J v e p A 0 A p O j a B K h 1 1 9 / A 3 o M 3 9 B k L f w m d r c j 7 i u i q g w + 9 J 4 m P H j q j j g e r 8 V W M d 6 r y H T 0 U N U D I F L F B q k l I + n q f c l B U A Z q h n B R 9 v 4 u g o l t g g S g J C h 7 1 L C 6 u B 2 q U L F T 3 9 p c + r v L S u 3 e 0 9 X X v z N Y 1 X O + p j / T L J i r q m i M h Y N l u C w k X D K K P 0 S S U O v w w z g t 5 X X 1 O s f U 0 Z m E c a 4 C d a b 9 I + 9 6 G D 1 s B I K d Q p V q t u T 5 6 5 k d Z h x w 0 l z S L n R + 3 w U i v 4 A v 1 J V o c 4 a + 9 M s w j O e 9 c w 0 a B o K u x 2 7 l K m S k Y W y Y L 9 b s n W K D l 2 w A B + D R e d f u Y 0 t W w 3 G k + G 8 6 3 9 j 2 G x 8 v r Y x h 7 m N h v G o T w e 9 c 7 k c a h T x Y + E f H z / a T 5 x m v u 3 f v 1 / 0 i d / / E 9 j Z e + C + O X t r O p o 5 4 + e b h 1 / E i X / 3 s B 2 y i W q C N 9 8 R F e o W x + K k L E w H i I Q b 3 5 K b Y A 4 q e E P F A B U D g C B 9 Q T n W B q R T Q 1 w e q E j + H K x M i D D e n Y A R i M b 0 8 1 2 A 9 O E d U S Y c w h n E f N f x E I V A I o t R c L S 7 m i f i 8 F p A F h f h Q 6 9 k E 3 q Z u 8 + H Q 6 K + O A N 5 V N b Y b r S I n 4 T o g 7 U + D 3 9 U M T 6 F W k j 8 A v o J q q R x z b H J t f Y k + w H + E 5 U B k M n J r N 6 Y J D T a r e o R K e s S X c e q z Z P + a O j N l 6 m q N i 0 9 A w K A M o 7 B f o 7 0 t P f + J q e + M h j 0 O m 3 K 0 q n I B v c r w d d i 4 3 a i n X R 8 G h 8 A 2 r Q P g T I 9 q M 6 K K A m V h B q l + t q B 8 p 6 E 8 t 7 G / t x m z 7 Z x A f r 9 X N a S p 7 Q c n x Z C / F F z c c X V B g W o a 9 D z Q L 0 t e R a M H g a O l Q O K x g P Y O e O v s E o P L M i W 1 C P d s l C 7 + D h t K 1 n k P R V H 7 a V i y F X N i C x A 2 U K H t C P L K v L H q g q s j w 1 I P b 5 u p T H c u b f T P 1 + X 5 N o N j s X n / r i r + s P / e g P w A l / U b X N 1 7 R G 7 w z T S 3 r y 1 3 9 O O z d e 0 N U X P q t k f 0 c b s 2 N 9 9 T d / X o 8 / e r / 2 6 Q D P l d t q p H V 6 L u L H F r p p m o L J A j r 1 h X x z + 1 8 u Q C J d x g y D 6 l 5 T h W J a r e p N 3 m O O j 6 + t 9 m 6 F P P Y b D + j R F b R M D k G s Z n T Q j o A f p Y n O L X 8 a j j w L + L s I 2 A J W N R o D 8 2 / H h 8 8 o d v S 0 T r / v T + v Z z V m 9 t p s N F s + H J 8 8 6 3 B / M N g 3 n 6 3 3 4 v Y / g y y U p H 9 / 5 t W c N J O 3 L Q R 9 H 9 a o m + 6 9 q d H g b / t 1 X E k A l Y D o x J D g J o G y x c k X y w 9 G N Y 5 k m G d o i R X m S 1 D + N b 8 U x h j c P s S I 2 4 k n u 6 1 p l O N s g W d y D F Q g f j r W d 6 u n r 3 Z p u w C v v 9 P P a g p r 1 o M 1 Z l N I i + R t M D m T T P S o P J 5 p F i 8 8 A y A I 0 x u F x O 0 Q T b m T G Y K v o A H B n P K v s 5 F E l J w / h T D + A B r 4 P r X u B 8 p 3 j n l C 7 3 A q S s 4 x w G U w A 7 d u A y e n U q W X a C A F E v N + Z Q t v S 7 8 k 4 B z 7 T p H d A T i i m 1 g G W B m s 9 q i k + O K T u R 7 S 9 Z 4 h A r R M 9 9 b i + g 9 I Z Y H H i n r J E T f P j G Z U T M 9 Q 9 S / l z H F k V Y r O q 5 B b D 2 J e 4 f 8 z W G A v j U H n M w P H 0 J v y k E Q 4 t K j x 8 l k h l g x s z n m D J + I 3 9 a Z c z E e 9 R h 1 y Q A c t R 1 7 N r o H 6 W N U 9 3 M q g G 7 X 3 c S 9 + H W l A v / 8 6 f B 8 X 7 t / / 2 f 3 n x 4 Y / 9 2 8 p g E h f X z q p U K q D R / 5 X W H / w B r S 3 k d f Y 9 P 6 Y H 3 / M h L Z 5 8 R L 3 U s j Z O n g D c R b W h B U 6 2 F o X 0 O B z T 5 B t M 0 x Q g T v 7 c A H N B m g M q g a 8 R T z q 6 h r x l c b Z 3 3 t T q i Y e V Q Z M s z z y g 5 5 9 7 Q c s r V V 3 e O 6 0 8 9 O n N v b v 8 f L n 8 k l q 9 Z c 0 V r + p E O a N C f C U 0 w F S b Z O q f x b E 8 o 9 j c h 3 T U S Y U Z H f e m n U Y q j K X 5 W j e e z z 6 s k S K K E o 1 9 T Y M k p m V 2 K i c O n j Q O l W y 9 S N f s K I 0 T Z A u V y F E X 2 i C F F U o C g l g K k P I + C S 9 P Y Z V i S S h f A r 4 + w g I C r r 4 7 A D 9 x 7 L z p W J c u F a w K 4 L K B 5 / M J 7 d P I j n S D v J 8 D F D e G i 9 r s F K H D l G / Q 1 G J + o J n k E F o H k B D 3 E o q q w O / z A M r + W N r + G M X 2 f d w j f u 0 X N o B 4 h 8 p P H l S y 9 w i e 0 l m l k y t h S l E y C W F M z Y V j k s T P S O T 5 i a O N L p T 7 2 G c n Z 3 Y 3 f f 0 r X 1 E 2 n 1 U u h 2 / 0 b s n z m 8 I E 1 S 7 / D v g 1 w g f d U + + I A y v V 2 1 N 8 X K P / s O g o H k d C B y i w A T 6 u w Z w c l Z Q e A a b 4 P J Y Y P y p V C c D K G F D J Y q C C W R R g P A Y z A Q A T Q B U D U L Z K c c B j E M X T 2 Q C o u M e k E o 4 q R 8 r T z G o q B 6 n E G L n q 0 t 8 e d 4 T + w Y q s V K c p u j 6 J + w c 9 T e X u A u l Y 7 h L / 7 d / 7 u x d 3 2 l X t N W f p b J z 5 5 L w 2 H v q B 8 O N x Z k k d O q Y J r 2 7 h 2 T o I M o j P v A W m a d p t p t 6 K A E 7 T a z v Z 4 G u 5 M F N T 6 R S m o o D q g r X 2 P W n S 3 l G r e V 1 f e + a G P v / 5 z + v 6 j R u A p a w L 6 w 9 o p 5 X R N g C Y p r n C J c 0 U 8 C a y W 2 E + 1 2 L 2 Q r i H w 9 5 j B L Y U e 0 X d 3 B M I d T k s + 7 g X T D 9 4 t s n 7 d J j b Z U t l h W D L m q d K 0 4 Z z w x i c 9 5 b b K Y T L e 3 W M z W 1 0 2 D e U L d d x T o d Y K P h 2 b h Q s k y N 6 i Y z B Z U a B Q K M I 3 M f 0 D 3 V H o 3 H u I e B D X n d o A g M q S S f Z k o Q B V w 5 b L Y y L m g D y F o 7 5 N x D E 1 0 Y V 3 W k t a 7 / l W e Y O G v R R O t A 7 A F U E b A U 6 3 2 5 z l v o 4 2 J H 0 G B b / h g h m e M k 9 H F F 0 q 4 + 5 Q T J 2 g n Y 6 q 9 z w t C r j N e 4 / z 3 1 n E J Y S 1 z t K 5 p k s C I m j E y G m H u L q x w f A 4 p 5 R i t r o z U t v a m l p X v m 8 A X U X d B Y 2 t + N k h O 8 0 6 I C p D o K E v + S C D K C + / V o E q u 4 u W d e R c 5 Q F A h 8 P l i W n Y S g L t C 4 + q z R W N Q 9 F L S b K 1 D O n H G D K j D M q Z w A b Q h 4 f p + h P C z y N h 9 K m S Q C S A c Z 3 K G 6 D y J + Z A r p s 7 m M H r 7 I Z U 7 9 I g W a z K e 1 1 b k L 3 5 y i 3 W 8 w M g i z I z 7 M t k p m U k q k 0 9 c C v t 6 I J 1 Y / y A q F K / E d / 5 d + + e C d M 2 b l r S X 4 3 6 W 5 I n Q o h J G 9 g T U 7 O R p E 2 j + l M v / M R O D X X + O w j X f u s x o U L y s + c C 1 H G p a V l V W Z m t L q 2 o k r v y / g J h 7 r R j X i t 0 9 r c s 2 i s W Q Q 7 p h z W c r a w H C o / P n p R N 7 d r a k 5 O q Z D P h b V Q P U f O S H b 0 P 3 G + E T r S Z X U k s d F L B D / q w W U T b x q N s r q B X a b Q Q M d a 2 c s 2 x p C s Z K K m V O Y 2 9 O F 1 r M 6 T S m D h E v g 3 c c C U w D I l s C Y x W y f r G 5 s Z j g m W C U k O c u f G d + i 8 D 6 D 6 1 r 6 U H 9 Y X 2 s I U y J e l L A h o S Y f F t w H U G x T j T a j N i 9 U F 1 Q D U s J s N j n c 8 m Q h B l Q I a P Y c P V S Q / D G U A Z o J M E 6 5 o y N u 3 5 j 0 v n H 8 k H B R p c l L p x A m o 1 m o Y 0 8 m i A Z L H A Y e J Q 9 l 4 W 7 E J d G e C z w M t i 4 W z w x p Y E E B F 7 3 G N L y c z 0 r k z a 9 r b 2 d J M x Q T 0 G H R u O w D l u X k T r H u S e j s o M T b l c 2 N 4 A B m f y j 5 U e O 3 2 T m J R o L a x d C l E X e U D q h f D Q i W w U P n 4 n P K o D t O 9 v P / i H M l 8 m L k e R 4 a D A s d a W H U E W K M U v A 4 q B p j M j O 5 V l F M F a p k 0 o D w J N 5 O O a 6 9 3 E w u 4 H s k n S n T 7 + j V t 3 7 q m z R t X 9 N r T X 9 O F R 9 + n X r u u Q n l e Q 3 y 1 p 3 7 7 1 3 T u o f f Q v 7 T 0 s 5 f + 1 e T q w Y + G j L + X 9 P B y R 8 t o a x f i u c 1 i W A z o y b T v l k z 7 p k G D c e O S R p m T Q W v Y w n g g 7 X Y 1 p d V S J O S X D g r q t m p o 4 B u 6 p f e H z 5 z m B k 9 q Z b m g v / d 3 / 7 F + 7 A / 8 A R 3 s 7 2 p 9 b U 1 X r 1 3 X 2 Q f e h 7 B l 1 G q 1 N F x 8 I l z / 4 f X t M L C Y P J 6 n 9 + 1 T B K R A U y w A M X s s D d V x 6 9 t 6 H b L y r I r 9 r 2 l u X F A J w G Y G w A E F 7 g h d D A v h a J m H H I L 2 A l A T B M m 3 9 X m Q n e g Q E B z w v s 7 3 f a T b I o l R U x Z S b 4 J F 9 6 q N g t g E A W 8 C j h e a i 3 p + d 1 W Z 9 q o G H v D F v + h P 9 n V m r a W z p Q O d y T R 1 G o u x j n a u c F + M p H K U J e O y e J 6 Z q 2 O w k C d k Q z U A e 5 R 8 A j / 5 U V j B o 1 C o C g L p B Y m e e o V P m O h A A 3 t Y g A F W A Z J E v l G b k F 8 Y g 3 K E 0 p Y j z 2 H t Q a Z 8 P R n s c x s T U I P J t a K C C L R H 2 k A U Z a G R h k 0 N a 5 c B P J 8 B L H X 3 I 8 o 3 q H M 9 g M u m U V I 5 q Z j H j 8 u q l c 5 R 3 r y u d z e V G j 5 I X Q D W J B n m B W a O / / K p P H f A X w r 3 v J u C 8 u Y o 5 P M a 9 p u a m X P 8 8 9 s n g 2 7 s q V 9 v y + r t + T o d b r 8 B 1 V / h H s c f H K f E f / m T P 3 3 x d q t C V S L U v j O d X v y 8 q u 3 T x + + + d d p v R b T P q H 8 T E G z M d D V v l f k u y R r Z l Q 0 B i 8 Z z G u f P B g 4 a T K w b g Q o 8 e b M E z Y z r 7 H x f l 4 4 q E I 6 c V v Q a Q r 2 K d h t q f f U y j n 1 H H / 3 h 9 + h D Z / E C 7 n s i W L R H 3 v s B 3 R 6 c D v 7 e p L A R x M C r d A 8 6 R 4 E a + N 7 f O Y 3 U 7 d Q B 9 w B s 1 H U 4 3 N Z O b F N X A f U b k 1 f 0 W u x 5 w N B T O 4 3 z i 3 A O A U 0 M v y i G E x 2 3 V Q I 4 l t 8 J 7 + 0 g x f n O l m n o a + F j H T v b A K m L 2 e x R Q t t 2 q w + / r 1 O 8 K u d d W m G L z r 0 5 K O h G c 1 5 H 9 Q W l + o t g P A p Z Z P D N + m j 3 H B a x m M Z S 0 S a O r 9 k f G 4 E g W y R c M P D s 8 a 4 E G h 3 R A 2 R p Q J Y C C L E 4 b Z N e h L 5 D q + C k 7 U l f N R 3 q K H Z H r f h t d e N 3 a I U t p G I P v + 4 I U O E z 0 P r C a t l K e Y K f / a B o w A q g Y L 0 m o 6 P I Y H n p B P l N a a K t W d T q t I e D U t B m z 1 4 I v 3 U K f D i r / f 0 a O R a U m z l B q 3 h V Q R 4 r W l F j u w 4 L A E S J B c 3 m 1 q B 9 0 D x A 1 D m o 6 9 T J 8 z q 6 s 6 3 9 r V t a X F 5 R e X Z W m 1 c v a W F 1 L c i U p w r 1 W n s U 5 w i q W w x z 7 j x F q N v p q s t r v + + 0 O + E z H 5 6 j 1 x t M g j K 2 c W j U a 0 G G P L f P 9 N U y 2 + / j B w L Q V K 4 S r N 2 9 R + K n f u I v X 8 z k X 1 K 1 Q y X u o X 3 5 9 B 4 U Y I y v 4 k V X W f w n a 5 5 v n + y T n F 0 Y h u j f B z b g y x T I A H m n E P u 9 j + D I 9 b b R S H f H L n y 9 / Z k l / K 9 L + z n d r l k D u l u 8 q C 6 l B 0 u / g o L 0 J M U G F K C n 8 1 z c T T 4 W T L l / u 1 n P h i E A N 4 K P h 5 Y 6 y i X 7 m s l F y 0 X e L U 3 L 6 P L 2 + 2 3 y R g D i N H K 8 r r 3 u L V X T 2 7 o + v q J X h 5 f 0 0 u C y m q M U I t X j v v h B 6 K G O L Q / H G K B g U G w I O C z N Z A 7 A T O H 6 g K 7 N 0 e F 9 M z 7 i i K t F C T v c t 8 f R 5 r C O b p F f l d d V X u + O 0 9 r q F b X X r q j d L S g 1 K i C D v g H 5 4 H v k i k n K O s A p 7 0 D 5 8 A X 4 j W c / u C 7 2 o 3 L 0 Z 7 K D 0 L Z H y D t l b P Q 1 6 m J 1 Y h X K t K A 3 b u + o n i 9 o d 9 j V V 1 7 9 n F 6 p P a s r n e d 1 m L 2 G F X 1 d t f i b A P 0 6 9 m c T I B 5 C s 6 H M U L 8 A F K z 3 1 L + K A R 7 U A 0 I L l b M y C f T Q w P O k 1 4 g i R g C M g O W A S h x q F x J l t c P p O X Q Z B H Q w S A O O m g b 9 r G 6 + c U e L K + e 1 d 2 1 X n Z s d r c + d 0 f O / 9 Z t q V h t q A q a 5 m S V d f f F 5 d R t N L a y s 6 o 0 X n t H y i d O a X Z j T V 3 / z X 2 v 9 7 H 3 h F s W y R 9 0 9 I I 3 S 6 k J l u e e U + r n P n f w 6 y C T 0 2 Y P 6 l k 3 L B f / C 2 d e / F b G m 3 s N e R 8 m s 6 e j b U + z K 5 d + Y l E o P 8 W q o H s i b 0 D F k g 1 a a 0 W 7 / B T V 7 C 9 q u v v f 4 8 u 8 u e U H f h 0 4 e D 2 Z 9 m 2 T E x 2 r P K z b 7 v v D + 6 k F G p y r R 2 J Y p 4 b 3 z 9 j 5 w o h W + X y 9 8 T s v j F o 5 / R r 0 x 1 q p 0 L v g 9 b h A n B 0 y e v h 0 R p x 8 6 i 3 Z B I z o Q Q g V 1 W I 2 0 z s 2 b t 3 T h / F m 9 8 c Z l L S 0 v h Z k T A 8 x 8 Z c a r Q p t 6 4 o k H o K x b 0 K 4 9 H e i O t h K 3 9 R p g u t T f U 2 s Y B T i K O t I 8 J m E e s M 4 i M D M 0 9 j q N 7 n l l + d 4 Y i 5 F G i K F P f O Y J D z B g t L 4 t k 9 S g r R t w w A a y Z M + h T 3 2 t z z t D O h O r N A C V d W S w G S 9 r s + P l 2 r Z Q F e U H 8 2 D J g 1 3 Y s y y O f f p A l X x T J w s 7 u r / Q k v W 6 Z 1 / O Q B 1 n o Z 2 z U N E 0 P q l n X y R H / A 7 r N P D a o V x R u 4 V 1 X S 7 P 6 b l m T K 8 2 4 7 r W x 2 p k e t C n j l J Y 3 x P k t 5 R u a 8 l s g D x P g p 2 l T k r F 8 Y Z S i Q 2 U x y r l K I Z l H f Y d J t Q 3 C Z C 8 h C O i y i Q U 4 D i e 5 R o r Q 6 9 + z W H p U h o 1 9 r B Q i 2 C R 2 u M 7 e Y n 6 Z G B A Q q / p h 8 k I f 3 h C P g 5 N O 0 K X z m p n f E 2 L h f c o T r / H 8 I k o b P C L h r S Z Q 9 5 O 0 2 j b v S 7 F o I 2 t J x + D 9 X Y t p c U s Y K a 8 P n y 9 o 7 j 2 8 a f z D F P I / 2 A U K X E n y 0 u Q U 8 D m 1 2 E I Z Y R i 6 l e V z N 2 l k K / W j n S Y z y r x V / / T P 3 P x W m O C z z L H r z 2 S n Q 2 U w K t F K 9 k N v b R 5 N x j w O 0 k b F T S T t c + 3 S U E r D B o a p 2 b D 6 + c 3 8 z q H h X O j v L q T C d H F a X p g q a e l U g c K A I i K F z R K b U B V i m 9 V 0 r 8 f 0 C k Z 2 u J 2 1 Z G y g U 7 P t T l b A 0 V H p 4 u A p 5 L 6 l / / y l 8 P M Y Q c u m q 2 2 n n r q a T W b T R q 2 q R O n 5 / W P f + E f 6 v 4 P r e s A 6 r M V v 6 r L 4 1 e 0 O d r V Y I w P w t G F d o 3 w J Q a Q I I u O w 9 K d s R c e 0 I H k a 9 + p h + B 6 A 5 O 9 d k O j r C 3 Q C O s z h i r 6 A D A A v c X R 5 T D t G 3 C M E J 7 u J K 7 d O h o + P 6 c a l L f R z 6 k 9 y G G R U l g d K u c m T Q I o r F I i i Z + T H k B l h y r x O k T 7 0 K h m 2 i U D 2 5 N e + 1 g F E B 1 m s M d x 2 L P U I Y / d K d X 1 b G p T T 3 e a u o 0 f 2 M J y x R N W S l B U 2 s x K 1 e Q 7 z m 9 M 7 T z t L J n 0 x N A t 9 T s 7 O q r t q D 1 u Q v W 3 Y A Q 7 e u 3 q 8 1 r c y K N w N t W P b W u S r V O f p s b p n k Z p L D Q m s + V 1 S 9 x i A l V N Z w C i e T G g m 1 B W g 2 h E e c f U e Y g C G P U R 4 A G H y 4 6 l L S a X t d l 8 Q 8 X U E u 1 r 6 4 L 1 d b Q N Z R S s x n G y z F n B T g F V r l S 4 J g K N 6 + Z 9 J s Y A P g 3 l v B c s P g e A e b z w H q Z m F 8 b 3 8 I Q F X 2 c 5 8 3 j b C K U 3 T m b 0 L 5 9 7 T r / + 1 a 9 h I Z f 1 B G 0 b + / r z L 0 x u d c / o / t U v a T n z y H E 2 K I B k Q p + / A s W 4 J / P f S f J S D y / 5 + E 5 p 3 L q h e O F U q B y 2 J K z 8 / V Z p u m L Y l f Q g p Q M Y U T K 5 g 9 b A 3 e M I 7 p e u e p B u q I + f N o m y B N K L d N 4 Q r T 2 i 8 9 y J i Q T O 7 z 0 d A Y N G q F t q Y 5 O q 2 t b h 5 C Z + z B X d n r y O d o R y o H n b o y Q C k 8 Z 3 w e q g X R 1 I K W C h i l i M B Q R n g d f W W Q s U x 3 P 0 b B d d M s P Z g O l R 5 h b F a X p l K 0 6 5 r Z I B G U B J O Q e U q w + g u m P f J 6 6 j X k o H U L 2 j T l l H 7 a J y Q 3 x A 2 m g S g 7 Z k O i i P D k q v r v V i T e v p h t a h f y e 4 Y n k 4 0 Q K / r y C g G U x j W D j o Z k C w e 9 m x b m Q H e g Z s P t / J 6 l J z J e Q / p H 7 e K y O N 3 5 i h H v l U V 5 V 0 Z K V W s V p e X b x K 2 e b p 0 j J H E o E a x e a h r D O Q v R y v 8 V f y S c C 2 S U 2 h e y i 5 v j L g u a Q 2 t L U 8 c 1 b D V h K 2 v q I Z w F H E j Q j z 8 D o Q w l Z P Y 3 y a U Q s / p Q 0 A e w O A h X p y j J s 2 c 7 g 7 j q a M Y 4 n i + b w S h Q I + V S 7 c o 7 R 4 S v 1 e C w C Z k 6 A M 4 r Z c 5 O u g h 9 u 1 3 0 K R + n P 3 B u 8 B z T R Z j q Z K 3 0 A x S 8 t n U D j D q V z 5 G s + E i E L / Z h t O A x T v F 2 5 u 6 v L V 6 7 r / 4 X P 6 o b W T f B / 9 J v G f / t Q n L x 6 0 z + i g e U r J z J c 1 k 1 m m M 7 f 1 1 e s b f M 1 N f p d p q 5 7 U r S p C i 2 Z 7 f T e r 9 R n r 7 2 9 O X l s S S 0 W b Y X z h S k m L e Z x 9 T 3 h 7 R 5 p G D H 2 d g R D C 5 I A r G q m m k T y 9 H 4 f S + 0 x s 1 e C 6 s b Y 2 Z h r I k T V T x P n t T D q K 4 z y s 3 a b 1 8 / y t H o 5 1 c 9 L U I b 7 C 7 n h H m 5 N b u o n f t D 3 Z w j K h N e l b A 9 5 W a o h g O Q w 8 w U o 5 P O t v r M E T a D + c B 0 M 7 D J 6 2 f S A Q D T 6 D W Q F W a B / 3 7 l k p U H 5 3 r c E W H Q g o 6 P N q a V O + H m / 6 O N 8 9 q I 8 p S I u L R 3 3 v j 4 C 2 h / I m U 0 N l o d b Z V A 8 H v a d S o o O g e h x q i B g 7 8 E D n k i + k i b Z C M L L 4 b R y e d X E F P + 4 q f s K t b l n V f k n d g d e G + W o H i z i R g n z Z K m F 9 v c m N 9 2 1 w G l E f R y a N 0 T Z + 5 l G y q i r g O 0 x U t a d b W F / 8 G y j j r c 6 h b u J T X c V i X R 3 f 0 m u H t 7 Q d a 2 m P r m i 3 + r C S N Y 4 C 5 Y Y O Y o E 9 G X g E I 0 E c N O p g 7 W s t j Z o t d Y + w d G 0 s d p 8 G o G 1 u N b e h u a v I T F m J b E W N 6 i Z g m 6 f t 0 v R j C s U Q V 7 t N / r T f A A o 5 4 n 2 3 v o m F 4 c b x a F r U V J H a t f B r y 5 F D 7 Y O w v 4 X H q i K 5 i K h j 5 E 8 Z U B 5 D + 6 9 + 4 Z d 0 q d r U 3 E J F f + q 9 j + t s x b P v 7 y r m x F / + a / / O x a M Q x Y t p v n i d z m r q x U 3 7 T B a U 7 y X Z d M b C V C E v j 3 e K n D w E z h b m u F L j I V Y l F V X U U c L 5 X F 8 t G r b t u W z 3 p J t H n u J k n X 4 3 G R j W q g Z T b N I N 0 0 Z u H f U Q k L a S s a a 2 6 z 2 o L F Y N n h 5 H K D y L 3 k t F I p / K E k M j I S d D y u S J l 0 f U f X e M 1 z T e 1 q 3 h b V 2 D t 9 u 0 + 7 C g e d p O H + s x 4 P A A s l e r 8 m k A U g p q l A 7 C F 1 G I o a / l W / t I B l L / + P 3 A b U D T h m k r 4 d f T Z A 0 7 B Z b L Z U B 5 W X Y E 4 B 5 t 5 j 0 m X P R 0 d q J M i s 6 O 9 5 W F 8 x e g e z N p t C t t 4 Q l C 3 C q A 1 F T U U c g 2 l q m a G m k n N d F N k H a L e 2 8 N U t r r z 6 j R K 6 C R q Q 8 A c x 3 d J t M y O Z 8 4 9 X F w i h p g h W g r P g x M k t d t z g 7 9 H 6 K 0 j j h s f b 0 2 1 R S 2 A + V q Y C k O g X U 9 l t U R d H I b I a / S d u 0 u 9 A r / c I J F S K e O N K M m / i Y y 0 j n S u L 6 n w e G O B r u b 6 u 1 s a n y 0 F T 6 L 4 e M N 8 F s G W P c M y i i B o H v Q d p L A W k 3 w J w H Y N F n G g s U 5 T l 6 q j k p Q b M z v z S 6 w U r Y 2 U 6 B M L Y 9 d h w S K Y w q o K f A a 7 X 3 9 / X / x y / r M s 8 / r k Y c e 0 J 9 5 4 g m A 5 I H f u / e Y p s Q f + X f / H x d H Y w s G 2 i 1 9 p N s H j w S 0 f 7 / S J 8 7 V g 4 A 5 R Q B A Y x 4 X N H 7 4 B c j + A + G z A D I K 6 O O V n W + e U W 5 L M J / 3 t l 1 U e B S N d 4 X 6 A K b J 2 P v t Y X 0 4 1 7 3 w D 0 u V i t f 0 4 O I + 3 3 d C J A z x U h c p G O K Y e 0 6 e B b o 3 G C K o W A u K 1 8 Q H O h w 1 w o Y n t 7 x P A 5 q 1 P o a C A D z f 2 9 b D g t 3 B e g 4 9 4 9 z U I e H 9 G A A q F j J L R 2 Q S c H B b K g 4 L Z R A + j i m t c z 6 8 D c k D m y 7 + 8 d u Q / B t E I Y D B Q I 9 e R 0 D z h S O s q P d t s b b N h K X u I 4 A 1 w q / o o + k H y l I O L 8 E B 6 m E l h n c g a i R j C L O 0 y 3 m b z 7 b 5 b B 9 N f j h E y H t 5 q C z W g f d e A x U U T D j f L Z U V V g J g u v 0 8 q 2 P I a y s G 3 J x g g b 3 k 9 I i v a w A f u 4 l f F T P h U w 1 L X h t n d I B y r H O v x j C j 7 q j A f Q c o r A N + 2 9 I g 4 W X s N 1 T B V y 2 N t p T o X F e s e Z k M L 2 l c 3 a L r P B O 9 q z j 9 0 O / t Q Q O P E P I B g O 6 o W J h R A g C k 8 o U Q I U x n P O Y U A S O S j b c L u / u 7 0 6 r D w r J Y n S g A c W / y n p D 2 u 0 w d Y X k o j D j K + U A / 9 y 9 / V b v 9 i f 7 U j / 6 w / v C H P q T 7 1 9 b J 6 2 7 7 v D M l f v p n n r g 4 V 7 q q o 9 Y 5 N b p r d N p d / v j 9 S N 5 U x U j / y t e e C l t 3 J R B C 0 z S r Q 1 u O U X I W g K D h a R y L 0 P / r n / y S F k 6 9 e 1 R x p 4 F z m n 8 N H 6 a G h u t y b l L 5 I + 1 1 X 9 K M N d S k r p u H H Y T 6 k O N I z W 5 L V R q q D 3 C 2 G k k t l a I l B J F 3 g 0 Z G M w 3 x r U y v m s O + j k Y t b Q 6 P d H O w r 2 v 9 H X w Z x A i 1 b C D Z U n h P j R 6 + x s j a H G o V g z c n 0 e A 5 6 F c + M Q y 7 v 9 r p T Q K o U D / u 4 s P i 6 C 7 w 2 F C M z 3 3 u e + K q r + W b A B k + s + W K w G R A + i + y o A a i t a 6 9 z C z d k + Z e a S y T g Z z G A u V t p R A 0 r y E b c Z 0 B Z c t o n 6 3 N r x v k X e P 9 I W d b i C o U s o a Q t 6 B 6 P V 4 P 0 d o u I z / l P x S I C + I S A y Z + E p L p X 2 S 9 K A e v T W k 9 d t b k 4 0 P y O B r m V B 9 l a E c s E w q 6 w W d 1 8 m 8 D o g 7 H g K N P 2 7 l O i v U 0 S O 3 h E 7 2 C d X 1 F i 6 M 3 t N C / o m R v M 0 y U 9 S 6 4 c Z R T H E b h 1 v G s f d k i c 6 S h 5 X S u s r m i x v T f C N 9 o 5 H V N 3 L N U z k P T 7 P N E g N p q v R g 2 K Z 2 m V K a o Q o 4 + t y 5 E J s 0 4 x s h i N p c n b 9 7 T 2 O 1 W T c / t 3 d b N T F 6 f / j e f 1 l / 6 k z + u D 5 w + r f x b / v q 3 T 4 m / / b f + 7 s U j O G u 1 E y 2 j + H 6 m H H z / F F 6 s h e H T n / 4 C p h 4 6 1 s U q U O n P f + 5 z e v L F 2 2 o 0 6 H J 8 k W q t r n / 4 j / 4 H H M i e T j z w 0 e M c 3 p 7 c G c X c y w h 2 W 9 1 h D Y 1 3 g E B A E e i 4 q 3 s z 2 m 8 e g y l + g L D u 6 + z s N h S y D n 0 c q 4 g G y 6 c N J g M 6 a t Q R H d J F o / Z x 4 l t Y v c N h W z v e + K S 7 r z v D O g 6 p / Z w 4 Q g r t s u 8 U 6 J 7 9 K a h C W H E M m J J Y J / y 1 A p Y i j y D k A E m C + v p O g X r Q a Q F I H A H K d K B X t e a x G r Z m 7 i Z 3 b J B l D g c n I q s 4 F W B A 5 T N v h 1 y f x 0 L n b J G 8 E Q v t m w d I t l B 5 y h L u i e w F a k Y + n l V u K x n 2 K u F o U u 4 m g t d C 2 N v U r Q s A T P e 8 2 Q o w 5 9 d c 5 M O n c P 8 I 7 B 5 b M h X i b T g M c p o P / w 7 g o o C P s D 4 H / T w A I l / y b I f 8 O Q / T 6 n A 2 a E 2 1 D F T P O C 8 k 2 1 r N t X U q z P C Q V q E I X r 4 C A 4 S + R W 3 l O 8 S h 5 / b 1 E 1 D W J H 2 X z V F G 6 p q I A 6 x C S c r k l M y V O I r U O 6 W D x o 6 y K N p Y v K D t x u t Q z w Y + 4 u 1 w 7 D d v 0 m 5 z 6 t U P Q r g 9 k U x r c 2 t L / 8 M / + + e A C U u X T m i 3 U 9 c r m Y K O k J e P I B s / 9 N h 7 a e P I 6 r 0 z 9 b x 5 k K c r A V 6 v I u 7 1 o y X 6 s f 3 d a 5 M v X 6 8 E I f l + p 3 M L P Z 2 q 4 G B 6 Q A x t m W k / i b n e 0 A Q n c o K D G P w p B D m N G X Y a U C j z 2 c 9 d + d a D y O e W f z v s G n t u + b f o b P K F 0 m 0 d P o w 4 N J S J e e e m X Z 2 e u a V m e 0 + L h Q N + A Y D i C x z L H E v o + E V 6 b R Z A 5 j X O e b 8 8 q A g e d p U G u g G t + H r j R W 2 p r q u j 2 1 A b t C E C 6 5 n u q a R F d G p v A A a C k f F M 7 0 x H s 6 m m 5 r N D F f l F s F J 8 P x V P C 7 k P I y I s 0 8 A H 8 J 7 j 7 i a D z d Y o B C p 4 b 1 + r g 0 D 1 7 D M h t X 1 y 6 j i y i G b v I v g t r p 1 P j b H G X R U A k O 1 Z C p B l s C Q p W 5 P w i V M E h N C j B i K n L k r B g O p g Z V u 2 I h y 1 n m e u Y 6 V o A 9 O + q K S u n x W B t b w p p S N + H Z W z P e 7 Z V T F J H b 1 / B X e y 4 D s q u d / P h u 2 m e + R v t e F y O B c v j b A / Y j A Z i b j 9 K u e 8 G P J A p w t t n a S G F 1 B o p + G P S 9 5 Z t 8 F v m r S R h w q O h h p 2 6 D s A 6 f C 5 4 + 1 j F J 9 p r + d H j u Z P q 3 L q C a U W z i k 9 f 1 4 7 2 w 2 N P O m 1 D w v x 1 n C A s d H Y 0 h A K 1 8 c a e s H g e v l x 6 l J S P p 9 S v d l V J c w 7 j N L T z 7 + q N z M 9 / d G 1 c 5 p 0 d 5 T w 8 p V v k + 6 l l Y 1 W k / Z s h 1 a n T x 0 0 + M 6 D s L / T 5 K j X W q E V U J u u f g 5 I b 2 p Q + r h + / p e / g Z + T 1 j e e f k l P P v V M W N v / r 3 / t N / U P / s E / P N Z M P r 5 1 M p i c d m s P c + V E e 4 0 H 6 D h 3 p D s Y T Y b 2 S s W a g A n q M N 6 G Y h 2 F U X v g y u G x B g A O j / f 1 3 o n U O 7 I a 2 N v N b W 3 V t q E c u T C o P U H Y 1 C 8 p P Z x X q 5 3 H u u Y B H p T C U 3 U Q R k d 0 H f n r k i 3 M B J 7 v y Z 8 0 M n f x 4 V r 4 b K H 2 O Q C I + 4 T j u I p h M g V 1 t i h P a + 5 2 C 1 b h + L A / Z r A U k 1 2 t 5 5 p 6 O H + k H 0 i 1 9 c P x v j 4 K 2 B 8 D w G f 5 3 v M A M u T t + 3 G i X p S P w y N K I w M W w X W E 0 g E P 3 8 m b p v h e o 0 H X s q d h H z + l 2 w z 3 d s D F 0 U r P E O + 1 Y Q M O a Y P K K F i C 5 Q M k P d r c w P e 4 n E t q C N k C O W D j Y Q W D a I j V s V U P N U E A r Z R c j + X 8 Q K V + U 7 O 0 f 4 V G L N A C V I E y Q Q U d 5 k N p 5 M q x M H t / K P y m f A + f 5 k i p A v e A 3 n q a U 5 b j 5 u t P 6 / W n v 6 w X v v z b 2 t u 8 A f j z u n n l D b 3 x / F N h 9 W 2 5 U N Y o e x g E P + 0 B S p K B U N u 9 o v 3 N N 8 L 7 n / v v / 5 n + m / / m 7 2 t h p q Q / t n 7 e g A h g G r Z 2 w v f f K t 0 b f u + i J O O x B P 2 f U O J n f v o n L n 7 + 6 n e e V n R v s j C i O 6 E 6 D a 0 k L u t s + g V d y H 5 D 9 x W e 0 w P F p 3 Q + / 5 z O Z V 7 S p H V b 8 f Y t a e k P y E 9 q c H K I e m F l Q 3 d u X d U b b 1 7 S y v K q f v 3 X / 4 2 K x a I + 8 u E P 6 M W t H I 6 / O + j b p / 6 w p F r 7 J B V z a L 7 H 0 U W Y O n p w 0 U s D M P s w f A v o J J b D M p X p V C h C v A Q 3 L 2 H u y 2 H q i w X i e m t X m / U d L F V P n b 5 H o 2 z 3 k r r j T R I 9 8 R O B 8 S x s T / n p g y K v / P S Y x o h G L G Z G q q D V 0 j E a F C p X C G W w U M c p w z F A j o 8 A L D r L 1 1 l x + M 9 U 0 E C z V e n T L r Y k 0 8 P a 3 T l Z 0 6 e x F L P J n j Z w 5 B + k I 9 8 L o J f R 2 i W + z G P J P O s e W Y 6 C I A Y S e Y e B R 3 5 r s H g A O o x v g T L 0 N 0 A D F N y k B f 3 2 / g p D 6 u a g k A v s 8 T 1 v K N p r Y / F z Q H 1 s i g W t p S n s r z k I E 9 x Q l 8 z 3 5 U c O 9 H h I w f c M A R v f m 8 N A C v X g 0 k D 1 0 l 0 t Z F p a T j a h e 2 n o H v X A M n o h p D f E T M a h X l 4 k y G + F 4 r O / n c 5 l Q n l S X D 8 B 5 G O X I Q t A A E t l 4 w H N n 3 l E l d X z m g c M K e j a 8 s Y Z n X / k U d 3 p v a y X d 9 + H i 7 B N u 1 M 3 + n E x f 1 b X 9 2 / q 5 d y C d r N l D a 7 d 1 A M P 3 K 8 H 7 r 9 P N 2 / d 0 d r q s p r N 1 v E a O A / e R h H B 4 G + 5 E s d p 6 L Y i T a O A + X Q O y 5 e h 7 H j E h 3 u 3 J q / u 5 s P c u f m C u 0 J h y s + F h a 7 q R 7 f 0 a O m r w Q H 2 W I U j Q o 3 B g v b H 6 6 o P F + k o n E G O S E P d T Z 4 Y e 2 H R F i G 6 + T Q s + a 2 S / Q U L m D v m 2 w 3 s v j 1 x 1 x g U U S 0 E q q Y n T t 5 G y x 2 h c X c Q 2 n 0 6 v U 4 j e r a c O 9 o 7 m y 5 w L A G u e a R m j s 6 Z 0 X O 1 K z j m c H w A 7 E f C 1 H r 4 k q j i z U F b N 0 d N b Q 2 O o B c 0 H l Z v w i G s w g D r 5 y k 6 u W R d M 7 T X Q q 6 h h X Q 7 7 H t X s A + F 2 Y k j 5 L Z E b k s 3 u Y E T 1 i P x Q Q p A e f G a W w x 3 K A D P L W U b 2 u S a M L f P f h 1 C Z W A 7 D w c v F u n g M 1 y / 2 p 9 o p W d t G F c L 6 l N H w K p k d s i N v M N 7 j W t M I Q 3 Q E F x w 0 I W z B 4 v 7 W J U B A m K h 7 y L I z X 5 G T e r v L d 2 C J e E 6 H 7 5 n e J J E w l Y X 2 u f B 6 z T U F + u S p c 0 z f G Z g + b o J / p 2 t V C s E J D y 7 x U 8 Z c Z u T B 3 n 5 K u f l z T c X M g 2 d y N V 0 O t n R B T 4 / g 1 J Y 6 C W V 8 6 A W g A q H w 4 c e M u l g q S b Q c j 6 j y c A X 9 J H r v f Q 8 h k + X m z 0 v z c F S K v d r k v P m M V D 5 J L J D e b L Z s d 7 Y f 4 r S u b 0 r W i s 9 o O f 2 b q l e n k d x D P S e A R Q W n 8 k r x p O p u 4 t W P c P C s u r l J i M s X C z r X T n I 9 l h + A 8 X F f b F i 9 G f v j C T u X r 6 k u C 2 G t y p e O A a T k z X R x u T z u j / z N X 2 6 + h f 0 b w 7 + k j 5 b / z / o a 6 0 / r Z f 7 P 6 z t 4 Q X 4 f j Q D / J 1 g W i z Y b 4 L q Q Y E 8 3 c P z v L 5 V M u r t X / k 6 g 7 j Z + 9 b X f n N y 5 0 d a / M G l I w T F n Z t T I l X B i Z 8 N / t J w s s z r Z Y C 0 S A e X O H L 8 z G V O 6 8 g b x S B g u K c B A N b y B T R k I Z F R E c 1 Z R k A K E y g D N C 8 2 8 P R / B N L l 4 3 N b + 6 C b E R S n 6 V i V K V G w Y u N h C J f b L / L E V 5 8 d E R v R F j 3 a y w A K H h A N 7 r M j c 2 4 L R w D d A h Z D n 9 O m e o B 0 A T A t 0 0 9 L X D y H 8 H p e Y H X c Q 5 k 5 4 h b l Y 2 v k x O 3 c s E E I v T r V Y L L A 2 y q Z p i I e Q T C 8 J N 2 a 3 4 B 2 0 M E r V d M A N J 3 C h k G 5 E r w P V t b f G z w h 3 w h s / s 9 n 1 9 + 7 G M U 9 l c d j Y k n o f R y 2 g P I J g A N 4 w A D N P a B d O / h + 3 t 7 M c x 8 V Z l y U U G R Z N w Y 6 y / u f h w I a i a G g 3 C F q 3 p B i K C q P w X k 2 v 3 e V 6 m I 8 4 1 m o I u c Y Z Y 0 B / r A P u v + G y G D x I x w f p v 5 F P f n 1 r 6 i a L + v 8 Y K g f K c x o o b K i d H 5 R M z M A l n a d H t P p S t v N V 4 z L 4 z p G h 6 3 R E O P g W E B k w S x / U b 9 N j 9 o r 5 2 B A 7 y L w P 7 r 0 P y q W P q H k 2 p / U R 0 4 2 w y y F D I X + b t J q 2 Z 0 C D T O f p B D O 3 z d 7 Y T M a W / K a p y n / d K F c C V / 7 Q 2 f r e v Z O N M D 7 3 S Z v O 0 w z 6 J W 9 F e 3 2 b m i r c w 1 h 5 t 4 p L F F s S X 7 0 S i y 5 x r F M R 2 C Z Y l D b s I Y n q 7 Y 1 D c B K Y S 0 y q Q R K h M 6 l x z b y K 5 z j 2 s g t Q U 3 s S + X w L X J K j g t o Z q 8 c 9 b 7 d n n 8 Q W S D / b / F H r O g 8 8 2 m s Q D w V 6 K Q 3 Q / H c P J N P s 9 g 2 w D W w P I 5 j 0 n A s S 5 S V 3 N x r t J X z t J q w V f J z o e Y R k j U + W 8 d v K Z l 2 H v s + 3 E Z 1 v q t Z m 3 K 9 e + e t H r J g h d H 7 y O f x + B E f h v a 2 d F g R + U a + T x R c i a x Q B l r p c x o A R K F 5 + I c P h B i 9 H U C X B I R J h M q C F X Y x o s 2 8 0 5 S t r x f d + d q 0 r 0 f 4 T Q 1 9 v Y F a S I + w C t 4 G L A a g Y i p T g Q J + V n z o S c R c 3 A M c g 5 Q m H D E o 7 Q T F Z Z A h O h x k b n A B / D h 5 x Q s 5 D Y q 0 V Z F S Y f l 6 i a 5 a A L k z 4 f V k g B X r c d R 0 m Z b e e / 2 m l p Z W 9 A m A t F 5 8 u 2 t T P a p r 0 N o K 8 u h Z 6 A a M r c 6 J m c e 4 n e X W / r W v j M D j 5 B k 6 N g J B K d 1 z v P Q r 1 5 U 8 t Q W Z A b W + w B 3 l l O v 8 K / U K f 1 K T w q n w u S N c I z T Q h 0 + 9 f X e g b 5 V s 6 a Z p W g j f c L q 5 i u f f G W j 3 O n V e + / + V 6 / g 4 v 4 P k A I R 3 Q z q z / A W d W P g G w p T h y N H g s w j b k g o z J x E k R x M X O M 9 q p 7 e D k J U 4 v D A u B w 0 4 i 3 b F P l E 2 B w Y y x w J S H x 8 E v y O G I E U r T J E K B D C o H e 7 p p w 9 i 0 h B U N G L o b G R h B D 2 G q r T o k C 5 5 e n l H D 9 X Z A Q Q G V A v h a W M N Q w S P e 9 l i h c H R 4 / P U Y r m 1 L P q I m I o c c 7 z 2 Y M Y K X 3 r z l T S l s H P t s H g c i f U m j x 6 i c U i 8 D 7 B c F j M O L 2 7 0 f g k O 7 X K 7 A J w h d K b X 8 a h U L A x i d r s w g 2 4 H F 6 n N j 6 O d Z 2 M D / M Z R C 1 B 4 A B n g j h v U v w U 1 j T a k x D s K A Z K U x 7 8 4 H O n D y y B / / L 9 B X 6 V c E m U E b / H v U Q Z e C u H N L x 0 N z W H B P K x g l e n J u 1 4 A m f L E V 9 o t h m z E m u T W o J W 7 2 D Q + G w / I 2 R N k h w i z R 9 5 p O 9 c l 5 e 3 Y K k W N i i m N c j E 1 U 0 N V y b + G T 7 t / d E 3 / 3 5 u v 6 X k c y c I M V P a V V / W h D 3 1 U Z 8 9 8 8 3 P D L l + 5 R l 5 F x X P L Y U K z T V K j 2 Q y W K s g t h w f f p 1 Y r b N J D m 7 s M j k z H O n v q H t 3 Q p L W t z / z 8 J c V G W Z 1 8 y B s P p Z L h R + b K 8 c N P w 8 f / C D + P 6 3 b r W W 3 2 n g m Z 3 W 4 9 D c + 2 x v v O 6 Q t X 7 + 4 4 O w X U N E 2 X Y / h z d 7 w 1 w u 1 q E r + p F P y n 7 5 w m O r X 0 x b B l 2 N n l z 3 D + D J / Y c a c z Y m m 6 F T 6 c L u j n f / k F 7 R x m t D / c x 2 p t a r P j x X L e L e g q D e f y 4 f g i 8 N l E P l C T B A J Q 6 1 3 Q + u K c 5 o o F z e H w j h E M + 0 + p b B v n v A N H R + w d Y U J 7 m 8 q Y L t l K W U A t U p 7 W N M b 6 2 U I 5 A t a E 7 7 c B Q d t z y X j f n q T t 7 e E j A S w 6 y r M M P D 7 k I 7 g N H G 4 C a / 8 y H V d C 4 e A V a B 5 g F P H v v L 5 p z B k Y e 1 E A 9 g K r x G e e e e 2 5 e x 0 0 Z w + h d o t 7 n 4 w w L Y d 7 N V s d P k c I X c Z s I W r n Z P S U E X 4 d q I 3 D y J 4 6 V S y g Y C Z t Q O L N U w 7 C w s U U o M p x c 7 s B d u 5 R h Q F E n t / n K U k e T L a V y 6 b s J 5 r y j Z S l j b K 0 q W d y e C t o X + s p W Q 7 x O 9 Z m 3 9 E R T q 9 u R l d j k c i 1 x Q G P G w K o I T 6 i t 4 S e z j 4 3 q D y D w 9 Y p P X 9 C w 1 J B n W x S u 2 i T 2 / h D V 3 a f 0 2 / U D v R 5 6 v + x 4 l B L g w M d N I a 6 7 6 F H a C 2 3 y D c n j y H 9 f / 6 n X 9 T z L 7 y s X / z F X 9 Y v / M I v B R z Y Q l n h R 4 t d I 3 B Z T u 2 6 2 P / y 5 9 l s D j / L c h D T L / 7 j a 1 q e W 8 V C c k 0 f B f Q 3 f v o n L q p x i R 7 a 0 6 j 0 w W A 5 j M S j / s 1 w 4 w r U 7 1 Y V n 2 q m H B Y Q f q d k 8 3 y d 6 z p I y G z B 9 C D 6 f L + V 1 D z + 1 S L q y R Y r K n R c Z T T O d 5 O v 0 6 n F r 2 A 9 T J r u T W 7 s 4 z P 3 r v e O 9 I k P f 1 z t / i E C 3 d X t o 4 + r N 5 x T N t P U Q u p 9 g A d A m X j T 0 H H P A R w 1 d W F m E Y G u K V / c U i O 1 r 4 N 4 V b u D Q 3 m g 9 2 g M m N C y w g f w s o n e s M b v v S u O / Y S e 8 h m P L z k S a M p l X e 1 Z F Z E / 5 d E a j 8 0 4 G N D s D g E C f h h o C A / V 4 H t b p + k R 8 Q P 0 A d 9 5 C U a y 3 d Z c E p 8 O Q c p y r Z e n u 8 3 I H g u F 7 + l F b r y 1 P 9 W g 4 7 3 A s U r + E 9 p 0 E H M A g v t T z 1 E i S 9 7 p 8 D q a F x h B Y g J t n S S z A Z A O z a c d g I j h B y G k p v d F 6 y b o X z k P x Q U 4 B o 3 P w d c y i G g / 0 z z T T y c / v 8 n u j y O g g b 6 S o q C I Z Q D K h 4 I q o a B i r X r Y n W m B + 3 t 3 J j + k w L P h J 5 w d g D B 4 H H w I 7 z l 7 + Y b B 5 C y T M w t o G N T M z L w u U 4 Y X G 3 V d y Z 7 Q 1 a O Y H i n O a y X M Q D c L S Q N o K x f b d P u J / j 8 q 0 z T N z 8 8 p l 8 2 E t V Q b G y d 0 9 u y G M r G O s t 5 k h p u N s N y J s K s R 7 Q W Q j A l H R b 2 a w Z 8 N u 0 3 9 3 P / t 6 0 G G / + B f e E z L J w 6 p L 2 L y N / / D x y 6 O Z x 7 B r Y j m K P k C H 4 3 B t g 4 b S 1 C 4 j F 7 b P h N 2 C o q 8 h u 8 u e S 3 T q U p X X 7 p W D p u 1 e A u w U s a P F I 2 Y / t W D t J 7 b z A e g + X G j 3 y r l R j t q H t 7 W D C 7 Y 5 r V 9 n d r w + h b 7 E f Z 7 c s H 8 v v l K W n N L p w N t g R S o i j m + c Y X O 0 I M q 5 d G e 2 c t 6 6 d m c H r z v A u B I 6 l N f e l Y H Y 2 8 v P U D T 9 L R d 2 9 b e 7 U + r 5 a X k 5 e u q 6 q Z 2 d K D d S R P L Y m L m l v I a p J 7 S O Q Q p 3 g 2 T U 8 v w F z 9 E D d Y c a G I 0 9 o M g I w B R I A C + D Q X 0 h N p G B 5 u C c I c x G j 4 P P l Y 4 I o v m G R K m Z q Z w p k X e r q y c R p j p J W v z 0 Y A r 0 I i u o U X F m 7 w 4 I u i 5 d C b j L d r D 8 / G t V M I Y E b w w n L l 3 l 3 v 2 R g D b 4 0 I u T 5 h 0 6 / A 2 I A 1 g g Z Z h Q T L B d 4 q s j P 2 n P E J k c A V L Z J q H a b G V m R 4 U J w g q x c N 3 N a C o h 0 H M 2 e W w V Q y b k v L a Q H T + f r L H n L c b 4 + O g K P x 9 Y N H U P o T v I 1 A F Q B l o d j 7 5 L o 5 1 T a 6 c V J / + / B I K 4 1 J i T u M u C i e + r G L G S 0 i G 1 M l 2 2 6 W h H z q H l A x 7 S J 6 O N v r P c n 1 v K p W K m q 3 M q M I x O z s H G 8 G C 9 w 6 V Q I l 6 9 y N u g B X t Y J V R e S O Y C k o h b n l A 0 f a Q 2 5 e e v q M f + b G P a X b p I F g w r y d L / M R / / n + / G F x O m z U 6 a M o h j 7 q 3 t V 3 / k E 7 N d g C T a R I V / x 2 m W z U c S + o 3 f X i 0 O b + F z V a p 5 H U 5 g P T b g c k p N T r S / t 6 W l u d z 4 S H R y + U 1 f e W Z P Z 2 c O 6 u n n 9 n X f W f X a I x Z 7 e 3 n 1 K p O d H i 0 A H A r 2 j z I q F R e 4 p o X t H E 6 o / W F k / r q S 7 v 6 3 N e f 0 k H 1 i k 6 e y o C R L 6 h 2 9 F k t z V 6 B F r 2 o 8 h z g H d + A m 9 + C m 2 9 r c 1 T H U r s j H E U y a v y I S / y B D B o 3 a w 3 d R f A g k O Y w J F u n D m b D N N R g s n U K g o x Q 2 1 o 5 N N 1 H k F t o v A 6 U A x E O 7 w 0 q 7 h A s h X 0 U g 6 q Q T o X 2 8 g 5 G 9 v G C l r X m 5 B r P 9 P a e F B 1 e e y u y F p 3 Z R O s 3 c J 7 6 n B H 9 6 N 7 k 7 X V c v b H X W X F w N s B 6 A G z s s T W s S h Y A 5 e z 3 c G R R C v a V b I m y a A h b l g R W 3 P f 3 M k g / T h V p C i B 0 2 U A A w D H 1 R D E A C o P Y + 4 U b u F Y k Y S A 5 K B Z 7 X + g k f j e E N a Q y C d o T M J G / Q 1 U p C z r 1 7 D U 9 2 y C l d h 1 B H k K P a / h 5 T e q E p e o u r W l / d V k v U e Y i S r 4 3 W U O J L K v a H 1 L v D r R 6 Q L 0 p B M W y P d I k p 8 W 5 C p 1 C f 0 B 5 M 2 G 5 j o 0 P 3 x 0 n x w g c s b P M m 5 l 5 T m k i Z Q a T h a 3 k q A 8 W z + O V V N v 7 R s a S + f D e g a + f + z u / o R 9 6 3 w d 1 5 i P U D W v m 5 z S H O + 9 u X z / 2 w a L Q n 0 2 b q c W X r u b 4 I T S t e E U H 3 + J h 0 N 9 L W p / p 6 8 7 x f h H f K c 0 V L 2 m 2 e P 3 4 n d T u z U O 1 P K 0 o S j f 3 P 6 z Z X E G z + a / o j Z 1 o T 8 G l U l y 7 j c g a O n k S 5 D D h X U n v 4 D T f Q P u + q Y 3 K y z T B Z Q B Q C 9 a l h k B 4 2 + J d + v c G 7 X O 1 X 9 C d 7 p z 2 m n O q d 7 J Y o S H K A O u U 7 K B t u 4 A K Y U d 7 W f A s X x a u M K B q T U 3 O X t D o x / g P 6 F D v F e d r H K I e 4 6 d 4 y U c G 2 m P t 7 9 9 7 T t 5 M q h e e m F H B G s x R h r B F M / n Z q G f J 2 / N B X E 7 P J G 8 a T A Z V K H 0 s W K c G Y D q i D o m 4 x w y T a g L u L p 3 f H X G E O X s A G + G P L J M V g Z d 9 d M J q X 0 8 n m s 7 S 8 L 9 I m S M T M A B H 8 o Y I b U T z b D E 5 A I Q B a b o 9 o h 7 d c S b 4 j y 2 c 8 z Z g s F X 0 T I m B r S F n h 9 4 L 3 C v d 3 9 H p W W k l M 9 B J f n 8 / 5 d 3 o x F V s p x V r I N w 1 L C p H H 9 + 6 d 9 i H S V S U v P + 9 K i w 0 V T l / W l f S c V 0 b p L T T m W g X w + H H o P b G n m m f h t J j b S Z 5 2 q 6 k A j V Z y a z q z M K K u k e U H W V i V p O D F h p I 9 p c M I r + 2 5 T K w n D w W N V t J 6 e D Q j z O y g Q F M x 9 d O A x S / 9 A + e 0 p 3 t W / r r f + f P I Y w o 4 Z a n H s e g h C k l f u o n / 9 p b j 7 M x e n 3 Y W q 2 U q o q n X 9 J 2 9 b H j b 7 + / y X v i f T e p n L u h + f K V 4 3 d R u r n / c V W b Z w D Z t f B + v / 6 g t q 8 9 o y t X h t p Y 8 t M V R 3 r 6 6 a f 0 6 A a N N M C p p h F r Q 1 o / t a V k 6 r I y 6 R f h z 1 9 F 1 7 6 O g P U C C O z r J T 3 W w R H G O v w 6 N Y w s g k F C g 2 V w i s O D z W I t p V M O F f u 9 o R N k k H x M 9 x A i K I q 1 c j Q N B 3 A d U 6 z p 1 B 1 P d / J C O E c m r c n 9 u X 9 v w I U g C Q A L + + f R m / a d P E b m D n X H m y F 5 v 3 I H M r z Q L 0 Q N / Z o D r w 6 L Z c s T U T 0 v T r Q 1 8 g z 5 6 W H t O u B s 5 e l A Q S H V B 1 D U C U p m 6 2 h b A l b I i T Y I 9 T K 1 M 2 1 C m 3 N f z 6 Q P s + n D N 4 a f 2 8 a z P G y t s I z U p w u g P C H W s 8 v D 4 U m y g x x + L c K c K K k O u O s I e B e f y u u 1 P I 6 U T 6 K Q O n U N u l 6 9 O 4 F 6 p V V v L S q 7 / J h W z 1 / Q z M a G D v B 5 d q j T f i + j o 0 F P e / T t l n 3 d c S O 0 a Y J 2 z O P 3 p C l D J T t H 6 z o E H 1 c J e p 7 E 6 q S 8 P w V 1 c b I y s E W y A X F b B P + U l E Q 9 N d u 0 H + c h R D I d y 4 W F q Y 5 O u / 2 f / 8 0 9 v f T K i / r z f / n H u d 9 t f h s B z o + 5 y X g L t J / 9 G z 9 5 0 Z l N D y f f I E P B O r 1 t 5 b O v q N E 9 y 6 d B Z X 3 X K Z 8 C / Q 5 H f Y / J I f G B J 7 I i C N d 3 f z h s v X w U L G Z M z c 6 K Z g q 3 e H 9 W p b l V l R d O 0 S I F 6 G p O 5 c W T + D 8 l v f 9 U X K / u 0 a k J O H X 6 C n T j R W X y X 1 Y i e T v k 7 0 h Z C v A Y U O b Z y D s O f K D e n B E a h M 5 + C 4 Q 4 a j w 6 P + 1 n N d m S 2 z K F X D w O 5 E m g H s Y 0 x f E s B I T W r w F U C / 8 p 7 m X Z / N 6 i a A c + E S 8 c A 8 y a n s M d z T 9 b i T A x F e r V b W H J + E U G C + H w v k F t 4 E Q g 8 u Q q r B X f R 2 N b f M e 5 F f L y 7 r I A K Y A 7 E u 4 A q L 5 B n g 1 g 9 s R X z 4 C Z y f T C h F e H w W 1 9 D B a f Q 3 F C k Q A L t M 8 z P b w 0 Z b r e i 6 9 I t I k t Y i q P c N o a Q X l t G X s e k 8 t H o A J M X n E 8 H m T x j X I 6 q i I X s Z I 6 W L Q 2 5 Q s L I B H 4 D o p p n J m o X P a W y T F l U y v K L 2 4 o d + Z x p R b y 6 o K 4 A 5 T L I W C t 4 V d 5 M n N 9 X N P h p B O s V A 6 q W c Q y l 7 z p J U A q J f I q I s M p w J W M 4 S u V s p Q x 6 i 0 r J 1 v d D k D x 3 i m u h y 2 u k 4 N N X g 9 o / 9 w P 8 T b g H I T w u d + M 6 Z / / k 1 / S + x 5 7 r + 5 / 3 M 8 a y 2 q S 8 b b V R Z i l J + R m F f c E U Z s 5 P 8 s 2 O v f p Z P t R I D j 4 D C l t z P 0 W D q n d 3 + 8 + W W N 8 r y m V b A V h u 7 n / M Y 5 v X t L h x / r f O Y w 2 v + y D A v P 4 N h I 3 R L N / 8 E S L B o O + 4 T x + 6 M y h x s l d j V N X N M o + o 0 F y M 9 A m T 3 z w P u S o m i D o s L E Q 0 n W k z c 1 c R I j m c K S X M 2 3 N Z V v K p T 2 v L d L g Y f Y A 1 x h k Q 1 D p O X 4 e q R k g W P a j D F B / N 7 B l x F m O f m e g G L y 5 A K b g X 1 j o b V E Q F C 9 3 q F t Y E N L D I Q J W K G g H A l 8 j r w b W q E E B G 9 z U o 0 n 2 n d 4 C E 5 I f l q Z j v r q 9 i W 5 s H 0 C 5 P H c P P 8 T W g q M / z H B P + 7 L J M E s i L I p M D p S n f t H Y 0 l 3 r E / l x l N d q I o C K x D 0 M I / 9 v t W u w u d X 8 A L n u E E c d o Y s u 5 I x g d 6 F l 1 Z b D y 2 m q j z J B I f q 5 W o l R R a N u W f X m r G 7 X l / T C 4 Y K + W J / X b 0 E V f y s T 0 1 c q Q 9 0 5 N V H 7 w S V l L 2 T 1 q v f l K y W g 4 X 7 S P C D t Q b 2 p R x Y B L n D M x o t a T c 6 p R J v m e e 9 H 9 2 R R X h 5 s p p p h c N i P m X G y b B t M B o f P h W z + 2 I j Q U c f J C i Q K n 9 M 3 x 7 / z N V s v D v V f / x f / T O s r J / T 4 v 3 U G W c h A 8 e y z W S F O w n C R m V 3 i b / 7 s T 2 G h 7 D d F v p M 3 p P B T + 3 x D D 2 C + t v l R n P B 2 m I j 6 O 0 s e Z Y 4 s 3 u 8 2 2 S o d t W w d 7 6 b I O k 0 T 4 A F U 9 y Y 3 z S f O A c T R Q B v l t i 4 f Z Z T P 7 e h 6 7 x Z g e l o x j k w K b X t M 6 2 j z I C B + k t + 0 a W 2 h b A k s P p a R C c L n p r W A m r J 5 1 r Q b P B I q f x 9 R O t q T 1 5 7 k a S u D 4 N F + D h Y V 8 P b D a l 5 + 5 + 8 8 S B g E 1 O a Q O w R y 5 b x 4 b 0 v l A I R n L t u P S e e c 9 x j a 6 d A 4 z j / X B T B x n a N 8 j v B 5 8 L g 5 9 A 5 K G V U p a C Y / H 6 y D A x K d g a 0 V V g J Q R S t a A Q z + U q X Q 1 W y q o d l M X x n q F 8 L f C E Z E 7 x A q 7 u 2 2 s c 8 2 4 H 0 U A g / / Q r / a C n u G R o h s U v 5 g F Y O F S o f 5 k Z 7 7 6 d k U f s C d f F 8 U h w f I P a i c Q Z O 3 r A D 5 v G E L R h k b o 6 L 2 s W A 3 u e 5 a o o g 1 W i F P g A 3 T O M J i h F W / X c t l 1 B 4 u y H A A J c M y F Q B T B S p Z S Z Z U V C 5 Y p w I U L 0 s Z s 3 y f h + o V 0 q Z 2 7 i P 7 h J F c G g i W 8 6 l v 5 G S 7 7 6 C E v 7 M 2 m U Y G e 9 W 4 X n v l s v 7 i 3 / x D q s z M h r p 6 X M + p 3 a / q 3 H x E y x P / 8 V / 5 j y 9 6 g Z W n B L 3 4 0 u t 8 H d d z z 7 + i k x u r G n X y K s d v q t t d 1 + V n f k 1 7 V 5 / W 3 u 3 n N L / x e M j o 2 6 X v F U z f S / J + 5 U t F z 1 Z O a H m m o z e a d e 1 N 8 J e 8 H 3 m y F s B k + T A Y 7 J N Y c P K 8 S f G h w e T P n I J 2 t o B x 9 j w 8 O / i 1 A a Y e c I Q N 6 a O r A L X z Q C N y o Z e L R 5 u a e D q P l 8 b 3 8 A + 8 3 x 0 + S D x y / O 1 z h C c / 4 C R H I u q y H N / 0 O L k f f a X 7 d Q T 9 s 7 0 3 q A c U y n S v w x c B U L R z C 2 F u B Q q V 1 r X b B 8 o W 5 g L 4 T f P 6 C L h 3 N H J / 2 K o 6 s J L P d D W T r m m O c 9 m D r 4 H U W j f 7 F F H L A B S E x m N q n s H u z 1 x G A 2 s w s S 8 y 4 D u r T d N c + 4 O m d w n K k A m g s v V 1 n u E 3 H G 4 n R w U t 0 G g 0 l A r l i K e 5 N 9 S L i v W g 9 Y 1 + I e z y d K c D d R q f o N z r K I N V L E t R P c + m Q G G 4 P T x 8 4 L 7 x H E w v W S m n K 5 o B R O V E A U B l A 6 g g e 7 R x Q 3 5 K h + 9 R 4 J 7 1 R j e M O + 0 0 r 6 i c X X B t g 7 W 6 N y X j n s 4 W + V p T M G 2 / P N T / 8 i / + t c 6 d O a O H P 2 w F 7 / 5 z j 0 T p s H c J p T Q X 5 C 3 x n / + t n 7 z o 5 c S f + e y X 9 J u f + k 0 0 2 V i X r 1 z W R z / y Q f 3 c f / + P V F m Y 0 e U 3 3 l C 7 1 V H N m 2 d 0 O l q 5 7 9 1 X 1 E 5 T M X e H x v 2 d L Q n 5 f i Y v / 7 h Z y 2 p j d o A m q W m U w U L 1 3 1 B y 5 m t B 0 I M y p k O m Y P L h p v N n + L B B e C 0 D p o A e v K R t 0 X i n 1 a z f H 0 D R j z f 4 M B I Y g 8 n 0 z d c Y Q H l o l J 9 p a 0 e / l O w E o a 2 k P a i J J X D o n e t s k Y A K L 9 D s F j h u b F 8 u F M D v f U 8 k x u / 8 2 l b P t / O 6 J o u + f S X P D / S c h i a V q O K v e b a 3 F y K O M 2 X q D I j w n R w U 8 d q l q Q X 0 F m G 5 N O X J t j W b b g E m L 4 b E a v K d p 1 J 5 e W w f L W t f C D 0 e 6 m U g D U I j O Q + D B 2 G H J r p M E M R Q 9 n g i o 0 P v S g v l a k P d 7 L d F l e B E + e z 8 t 9 1 O l C M G k L K p B F b S V X U g A + E E 6 J G L g F L C i t j n q r V b K K P T y g w r m I C M c q k C l i x 4 s g F M D k C Y 9 s 3 P z C m L I i k D q O q d P W 2 + e V s P n D q p 1 5 9 9 V Q v L M S 1 l V / l t X m l M b g d f 1 i m b L v D e M y D I 6 y 3 F G C U / / 9 n B I j 8 c b t K 5 o 5 n 5 e S 2 e y S l x u K o P / f F Z Z b L e D L U b 1 m 6 Z 1 V F D F d P e 4 5 z W A J y x 7 d v X J / V W T w v z R W 5 g f k l D m u 6 R r E W / f L O s + d J l N T p r 6 g 2 + u / l 2 d q i n G 2 b 8 / i R L 4 7 s k t O g H z 1 3 X z d G b u h 3 / o r Z j n w I Y W B i + s p F 3 C c O y C r r J a 4 t y B h C H x 1 P c A i k s m U H X g D p k E j + o Z 3 c e 0 F 4 / r c r s s 3 p j t K u j U S N o c e v 0 P I C p 4 G O V E l 0 V A Y 5 X 1 H p 2 Y d Z I I x k E d a z E P n T o Y J A P y y Z M x e z 7 O X g T W X T 7 V 1 B D Q O u 9 F U o A c T Y P t R g 2 6 b R Y o G b C X z H t 9 G y I M U 5 3 r e t p R 4 U Q F m 9 g I V o 9 0 0 x 8 l w A m + p K 8 o 0 f 2 O L j R 0 0 w W 6 w T Q Z / B P i 9 T P w Q i X 0 F u X R Q P O D m S 4 K N h c B M R j N B 3 8 O K + T s i J y d L O H U r W P H b Q 7 W t z 7 l O 8 c d Z X I z U I 9 P X 6 D z e P + X U y b 9 5 n o Q + k y n D 0 Z u Y d j 6 / m I A 4 9 p A S T P y T S l D h t q B h / T Q x G 4 H l R 1 X q f 0 W O o h z V O e U 5 k L g V n k v J k k v z V r M 6 X s Q + 3 z B f z P 6 o 4 K u b L G v R i s C o D v t l T d P t S D 5 y / o 2 p u X 1 G 6 j 6 A p Z l W Y q 2 t 3 d 1 w / + w I f D K o d k M q 1 / + a 9 + T f f f f 1 b v e / y D K M W O m s 1 O 2 C C z S 1 + r 3 d H / / N 8 / q 8 c f e 0 Q f + h M L u n O n o Q w K t V Q u Y j n b G l M N W 6 v y 0 p r q + 1 u K f e m f X Z o 8 / i d n w 5 P a v O T C M 7 / v N F 4 K 2 s X p x u H 7 9 L 7 l e h i j 6 f V n d P U w W j 9 y d v m 3 d H X n D 4 b X 7 0 y l 3 G Y A 4 O 9 f e n d A T W I d v f / c V d 2 e X N K l 8 e d 0 k P x i m I W Q 4 X K 7 5 2 H v u g C i s X J o X H 9 u k I X x I w T M e z Z 0 7 N w P N r S a / 0 E 9 v f k e l Q q X V E K 7 X U f Q L g 2 v 6 d L g q o q Z n l a y j b c e z + k 5 e H 6 a o M e P n J / 9 n k M U / G 3 O d x C 0 n R 7 U x m F k + z e e E W D S F X w N y u I o o g + o h y e Z 5 g F B D q u a B a R p F J U F L t A u x N M R t T b C 6 3 E f B z Q O G g M 1 W n 0 t z C 2 E 8 j t Z c w 7 6 U L s C Q t r d 1 8 n 5 B M C H g q p H n l g X b h r 5 S f Z p A C T l c 2 A l h F y w G l P K G 1 k c 3 x u b y j n 4 X C T f x 0 E Z h + f t S 9 m X 9 B 4 e H c D T 7 g E N 6 G E f q z W k f C N A 3 + + g a D L H f i / K Y x T r c v Y W c A a V Y 6 W O I t I 2 K P l k c l a F U V 7 v z z 2 m O c q y n F 7 U Y n 6 B c m O d A H K a w / M B b z R v 8 j t P F E 7 q f P E 8 3 2 f C u F S C 7 / z c K M d p 5 8 s F K F 8 L C 4 P / V v M 0 I Z R l m F C M E s N 6 Z X I z 6 K o 6 x o T 7 Z 2 b D O q n B o K / b z 7 a x V D M 6 8 4 N U H w A 3 W 0 M U b U 9 X q t 9 Q I Z / R Y u J R 5 f N + C A F K Z t R S 4 s / 8 3 Z + 4 u E T n e e M K c 0 Y f + f Q s T u A t 2 n C o 5 Q I m O g Y r z e L I Z m I 4 s 3 e 0 0 5 i T d 0 p q 9 x Y A Y Q S w e 9 P q 7 H O Y 7 N / d F s 7 f v 0 S D 0 V G r s 4 d q 6 E D 7 Y 2 / C e D N Y E 8 t H J G 7 0 J U c Q D R r L Z 1 u k Q H M Q F I 9 L 9 V E k 4 / 7 D 2 q s + B g g r W k g P d T K 5 q E L y j E p + F C W O c A l K e Y L j I X J 4 D F b x c C e p M 3 D + 5 U 5 C i 7 2 E Z s n D y z H 6 3 M z b M Y d Z 5 4 G S Y T 0 Q Q I f a v b u S a Z R L Y + 0 f 1 h q 5 X O F / v 0 Z w + V 2 w I l g e B x x M 8 Q w k 7 7 f e w Q I M E d 4 J 9 M a W w N H R K D C C q h 9 1 N O j W V M 5 A 1 V r b K i L E C w U c / a P D E I C q t 9 p h b 2 9 T P N O 9 E G 6 n T J 7 V Y r B N / U N / b 9 B 4 3 M 4 l 8 t k W e k D Z X U 5 4 S R h u Q C X h H 5 n W + X e m c d S A a w 0 X b 0 B p F h T q a c p H H 3 n q k 5 9 0 4 m C J L d Z 4 1 M N 6 Y K l z U C 9 Y R n 2 0 p 8 X 0 W l A M R Y T Y E 2 7 z W M q c A c W 9 e g M / L K G g C 4 X 7 Q h A i A 5 j S s R S W O k P 9 T D 8 B Y C a B x a H 9 s J p p a J u f 6 u 7 9 I P 0 0 z h Q 0 2 Z O l 4 6 k i d Q m 8 J V j f + s 2 x v v z Z F w F b U q v 3 O Q C B / M + U t V u / o V j S + + U u q Z x b D E w u m U p p p l J Q 4 o / 9 u T 9 3 s X y Y V G 7 O e z 1 b S 3 g U P a l a 7 3 b o y / X i I 2 g h m g L a Q x M g c A 1 t A 6 j Z w j U s 0 e 2 w / d j b 0 0 Q L 5 U v v i M b 9 r 5 P 8 X C c D q h O r 6 n C 0 o 4 P 4 N Q S M a l E v g 8 e a 1 o L i D v d r 1 9 d H o F Q W F g s 5 Q j r q f k S L h S a O v K f K F L W B o 5 t J n I L W F X T 7 o K y P z I 7 0 2 K S r C 7 v b W m 2 W l N n H q T 1 K K d Z I q X v Y w U R Z A L A A m M U a + f u B A Z 5 V 4 I m y g Z J x L / s n L k i Y D w Y 9 C + L H x w 4 k R M k h C o Q X C x K m F A H I E M W D Y n W w A N 5 o p Y c F 2 N 9 r K 5 8 r B E D 6 t 4 4 0 5 j N x z R S T m s U w r F X S W o F G 5 u E q 5 b w f a w P Y M 1 n y t o / j e s c p l 2 m f 6 a I B Y 1 C Y + r m M t t z H D X j c W C 5 T D 7 8 I V A Q q V q T s n r Y U J Q B I x h G Y I h B 6 S 7 e U v 6 d 8 B p S 3 F A u D 5 V h h A 8 r l R Q g B A y q E s w f O 2 7 E a t + z D B D y e d q S l f A E l b 2 + O M q M s v E / I w 7 O P o E Z S W P M s 9 8 + Q H + 0 f + t Y K i j I B K M + 5 t H y H v i b 5 b E o 7 D T 4 4 T X / T h 7 H 9 d / / V L 4 W 2 / E N / 4 e H w 3 T R 4 l 8 K C z u Z O Y m C x y i i I 5 1 9 8 Q 3 c 2 8 d N v b C v x 0 3 / 1 3 7 9 4 + O Z I v d X X 4 O D b I b M U h G C O H + T i 8 w F c / s x T M x z F 6 I 3 q W K s X w g 2 8 h i q G e e 0 N 7 u 4 e U y l c w T q d 1 o m F r 6 v a + u Z H 7 P 9 + p e V i X 4 9 v 1 P F d O p C b p p q T Q x 3 E t h E a e z P W u t E W W 1 4 t a / 9 g m g w 0 P w Y 1 v O b j c e + 9 H O 9 T t f l h n N r 7 o Q 3 v 0 Q O z u / r C 9 f N o K o + F j P S R m T 5 A G i m 3 j y X Y p I 0 O s T 5 N G r s H O L B r G b R m u o B V y o x 0 h A L 0 N K G O n W 9 b J w s s g k d P B p E T w m n L 6 P E g a 2 s r g G i w 1 Y 4 7 V I z r o t k Y 7 o t o W l E b P 2 o A q D w r I Q E 4 T I V M n z w A G 5 0 9 a B t N T i 1 j C b x w s Q i F 8 i x 5 + 4 r e O d c C b 1 D Z 4 k T 0 j e 9 4 b e t k 0 L i N H D i x U n X r 2 P p 1 v J k L t N F + W I k 8 C 5 Q 7 e u C A r 4 u s W x R w s e D 6 8 w S + j J / K j m 8 C 8 C C b g C a y T K n E 8 R m L 6 k m 5 / W 5 L e f w l D z V 4 P d U 4 0 d Q q P t J S L o / f e E u r 2 X K w g o e d v R D F m 0 8 t B q v k F n d L h j J Q L y c H R e x 7 d b F 6 / i y E t 5 H l K X j u B Z Q B 5 i M H a B 8 8 n 1 J 5 f F 7 z F y L Z 3 z 9 o a L / z C v 1 W h 1 Y 6 Q J H T 5 S u 3 9 I k f + R H 9 4 v / y P + v f / w / + o u I L 6 X k N i z P a r r 6 H T v U e 3 1 U 1 R 9 v q e P E Z v o R v P h w O g 3 / 1 z u T R 5 U r u V V 5 F B Z 8 t X A Z E 5 6 G C i z Q 4 n H f m 6 f D 5 / x r p o R U D J 0 G / 0 R j o s r x m N A L g n u X t c Z t o R S 1 C T t m 7 F N 9 z y n 1 4 F N 6 / 9 O v + c E W J 0 c P U f 5 1 z W Z O h H w 3 N H 9 b I w m 9 B P w F 1 S j e 4 T 2 d B B z c y a u 0 i D A 3 A 0 o m p 3 W g H w R h w v T c Y G d o J p g M 9 a O o Z 3 d F a I Q T b B 6 8 d J f T a o + g z P C s U O f a L k t h x 5 7 7 I i Q X U r R 2 E 9 P g Q g L X g O y J d P a z z v Q W Y i 0 i W q e g 9 w g u 9 c 5 z M 0 U I / x z a M N / m X l M d X 2 V I G E F D W K E V W q t 3 p A V o y 5 3 c e s B 6 M u x o F A I 3 C 3 M M 5 y l z E r / Q E 2 w w U z T P T D U O P u X k A O Y l P G C y P P / P 4 H / V z L a w w n C z Y 1 m m u s y O h + V R P 8 6 V o i 7 Z S e C B C T 4 V c T e P U b Y 0 S d 7 R U T u l m 5 y W 9 s M v v 8 Z M n W L m w O S Z 5 + x m 9 B s m Q x r A S C E o / w l f 4 z N 9 5 3 C l a V N t / G 5 i m a f p 4 n O 3 n V n X 2 R 0 0 Z 7 Y f 2 1 W y 2 N U 6 2 t V R 8 I H z v V J 6 J 9 k D 5 y Z / 6 2 X C O v 3 J Q U u r Q O / 7 M Y Y 7 z e n P r c T T E I i Y y q 4 x n 4 g Y + 7 y h R Z M Y N L I P M R 6 C H I P f 0 0 h e D Z T o C T N N 0 Z f v H V M w d 6 c z y Z 4 8 / + f 1 L P 3 z O 2 2 H R S V g A z 1 5 O T b w p / a I e K K w q O 6 n g f A M k g 8 q U B i 3 t u X A d Z K g K m H w O s w / G d l I / o t O l V X 1 g K a F H l z 2 5 0 5 R 3 q E Z 9 m 9 9 1 t T 7 X 0 t m 5 B l y / S H v A 2 Y t + 9 g V / a O p E Z q z S H A R x G Y u x y D 2 y Y w 1 y n u v W w 8 J 0 K Z X 3 Y b D Q + c y B M C a 5 c y 7 R w 5 K Y A n k 6 k J e l e 5 A V I c R y e e 8 G Y A M Q A i w o p T X u 9 P C A b U z 5 Y v S I H w 8 e h 9 1 t A w g t y h 7 k 9 a L H B D 6 X 1 M Y h j 8 Q a K w Q L 8 W z 0 D s r H U 4 K i s D t K A X m N J 1 P h k Z p 5 / J m R A 1 c A p o z Q z x t M G B r v e V H A y m T 5 P A t Q p o f r Z I V h M B m 4 w R r w Z 3 k J C T A 5 J B L t 6 u E d g z L U 3 Y s + 8 d l p A z / c r Z j C Z / K D E D i 8 H 8 U k c Y P j D t Z 4 i 4 L V o a r X g w 8 5 p i 8 G I 4 Q d y t k f d I O i 9 3 1 s m e L p 0 f F C W Z Q B l m 8 K J v u p Z l 0 G V b 1 d D 5 8 5 T Q E 2 6 L U o e 1 7 Z f L T x i x v y 3 L l T N G b 0 / X T 8 a n 1 1 S f 3 W D T V q u z r c v 6 N 4 C / 5 J a 1 O Y p G 4 d f E w P r 7 3 O z T x o Z x 3 N D 0 O w 4 h j i p O l e E S d L 7 w + d a I c s g Q A 0 O n 4 s 1 7 0 p p l v 7 H w q W 6 v c z r R W 7 U L Z o m l S c y l 8 5 v K Y b 1 T v Q s 7 o 6 z b j W 9 L A y I 8 D C d 6 0 h V N d O P q + P A F M L w f M O h b 3 R C n 7 8 x 0 H V / W j h F f o + g 6 Y c 6 5 G V q j 5 y p o o F r u r h 9 U 1 d r n V V V 0 u N B L / K I d A l R G N 2 i D 8 6 U H 5 + o P Q 8 b T t D W x a G O k w P d U R f e N 9 v C 7 E b 3 S N J t l R B K 0 N r / P i f n K d 7 J V s q O M L H Y Z q W A l i e b 2 j q Z o v l G e q O h k 0 1 e + g e B M T G y h o 6 s g 8 e Y f I O R F H U z p N 0 / Q D v s H G m Q 9 r c P W y w y W F / r s 1 n j h b a N z P l 8 1 x A U z 6 D s d d t Y 2 2 r + F w J z V N O 3 L B o O T s g 8 h b U e c B V c E g b y + Y d b K P P D A y H N t q U m 0 w o r w u Y w Q 8 K A 7 z I l y O W 3 g H K F t T / I g v l 5 S Q A l r b 0 u Q C 4 v M G m Z 8 Q n k 4 f q x 2 9 q k t y j b b g 2 c z M o u D 7 9 4 0 1 a X t t / M b S r 8 3 K E z n I 6 7 i e 0 l n k / n 0 W + l A F k U E V j S B S F z / L p f L B e v V 4 3 A K o L O 9 t / 8 0 C V B + + E 6 3 1 N O p 0 J 7 b y a f T w o r O n n n e a R 9 r d v h L z 8 W e J P / Q f / p 4 u V V l u t + W j k e K e + o u Z w j 4 6 5 F f a F d q c F 0 B x r l u Q k j 1 Z a w b H 0 Q O J e K K i t V a 1 9 4 V h Q 7 i Z H A H 8 / g x M / e L a p v f 4 L q i L w 8 9 k F y j P W f v c g E g o 0 U B w N 6 P 0 D F j I r C F g f g T N V G C N I p n H o y v G 8 0 o M H l O m 9 R 4 9 V T u t c c U W Z y S w V y S i R s o 8 y V m u A J o x t A q K y 5 m f r i A t A j d d w o g 9 U S O 0 p n c U x B U S x G c x A m T v k h z o A K J u p s X Z o H j + 5 E N E I I W q v u k 2 Y 9 w M Q C 1 M S T e v D + z F 4 o x Q v S 0 9 x z a j f Q T k A J t r a c 9 T 6 P f J P 2 o q Y k j k a F / l i 5 K C D v U O V s V L 0 f b C E V o B W u u 4 + e j J Y R B / B J + M T B z g a g M 1 b g H m L Z s + w C O u 3 A F O T t s o l I c z p u E r e B r n X U C U D J a J s 3 q 3 W F j Z L m U w 4 U z S y h y E 8 S O z B 8 L A f B 4 d n O A 4 m X i N F e b G C B p X h F Y 8 d b 3 T D 7 7 2 k x X 6 S H 2 3 q J 4 k k b c G R 3 q n / 6 E W O B m 2 0 3 X S d / g C o + K e p e I 7 D C g Z 2 0 W 3 I q 3 t X S x v k j S V y + x y v t L U M Z z J u q 0 g + D Z r r j a 8 B 1 J U A D v t 0 3 p f Q o H H y b 3 a e m t P G E z N B 7 h 0 S L x Z n A U w r / H b K z J z v / F K F O s 6 E f P x Z 4 k / 8 + b 9 0 8 f Q C H Y G T N U 3 9 Q V k L p T u Y 2 y U s F 8 g + v t g p 0 A k + 2 + + / C S W I d p z 1 D b y U w j P B e w O H H r / b v f W + f 8 k P y D 4 a P H v 8 T l r I L e q N I 0 + l o r U R D j 9 1 v N N d 0 b B f C d G e D M I 3 6 T y i R H 9 D u c E p j v s 4 7 g c D 5 5 X q n 9 P p 3 C z 0 c E 6 J s f c w z w T 6 0 0 e o u / D 1 d v N V V Z N F d d G c 9 e E h I K m r g f a c p H f U z 9 4 O q 0 p b h Z E O / D w m L N s m c r S L l H n f v J Y t A s L v E L g 1 c + g c C 4 0 F g / y 8 l X M 2 C C q 0 i a 7 y r I J R v 4 s P k Q 3 A c n j b G 7 T 4 t w Z E R M 0 M K g t L Q q l C g T 5 y X r Z e 7 n R f a W t o X 8 m t Y W C a g k 2 C d W 4 j 5 A Z T f U D 7 o D i 6 W D H P B / R D F D w o H X 7 H b 0 z h S s h b A a t U s C U x S C k F n p i K S L 6 9 D j / f 1 y W z 9 b Q V z Q X f y d b P 6 6 M 8 1 h Y F Y C w / S A 0 H 5 e E 0 n f n u Z y H n 7 A d h P c Z j / B t P c g V s p r y m k T n a x G W q p E p a S q 0 p 2 Z / R X H Y O m a O u 6 P a 1 h Y o O + 3 c 0 k 9 z A 5 z F A P E k W h k R d d v Z u 4 8 I 4 + k m d O B y c y p F P v d 5 R u V w K 7 e r 9 V V 5 / / Z K W 5 l N q 7 e U 0 c 4 q + w g f O Z v N h 2 t L A D 6 o G d P 6 9 U 7 d 2 T b h V G g 4 a 1 M H 3 A 1 B / / s / / x Y u n F 8 v a G h w / R J i U z + y q k q 8 G Q L n u 7 q B 3 A q o 7 O Q p m e 5 o 8 L c T c t Z T b C c D y U c p t / S 4 m 1 f 7 u 0 u n Z O 9 A V P 7 E w S v t d W p g U f B p 6 z R b I k a R m + 2 G 0 0 T L + w E m l R l i k 0 R L H m r L D E 0 o P 1 / G X 5 n R w d E I n C n M A C j + S R h / g q X u C a H f S R w B b a r V e U b u 0 q M P h k R p o T O A E W G r a T u x p O 9 X U D q z m F o J x G 1 a x S b P t 0 v 4 G 0 x F C g o c U r J M D A F H H d B B E L I E B h N V M c S Q 9 + u 9 x I Q P I v B 8 V 7 F B z y n R u 0 O M M i K A 0 X Y S m 0 / X S + n w Q e w c s v A j c 1 D A E O j i 8 j N t P Z f d z Y c P G M t z T m j v M z o 9 F m 1 M 2 A F M X N t H y O A 2 f x Y G F 1 2 G F 9 q O I t h K 2 B P Z v g q X g H m n c g h y A H T a b i v d 6 W C 5 v F s O 1 x 4 B y f N A + k 7 d W C 7 s / Y Q W j I Q K D K Y o c R y m i s d 6 + z P v 3 + X f o L l I E v G B V q V W 0 y 5 K P i W q 3 R q p v j z S T o 6 9 u d 9 X b B 8 A q q r o D I 7 k + 0 N H u o d 6 8 d A m A x M I j X 4 v p L r 7 l r D 7 / + S / p x A J 1 7 F b p W y w Y F v f k 2 Q f 0 6 d / + t E 6 f P q 1 / / I / / u T 7 5 y R / T 5 s s N / d P f + v t 6 5 J F H 9 a 9 + + d d V r d a 1 u b m l 9 z 5 2 F i O 9 i e x U g 3 8 W Z k t Q w V r 9 U C + 8 + I a u X 7 2 h 2 K 9 8 7 p X J 4 2 s F P X X k T a u i 5 F 2 F p m n z 8 H F 9 Y M 2 D h H F t d 1 4 N Y X O n Y A q P H 8 p s B 8 / t Y 4 S / M 9 3 Y / U E 0 U 2 R K f + / S R M u z X z t + / c 3 J X W e L A P M V H o 2 2 a u / R O O 7 o E M K G f x J o B 3 8 O u 5 4 u x 3 V m x i J l w c K 0 8 H 8 L C 9 H H T 6 x T 9 / q k r u b h p 3 Q 0 + 4 C q j o h O a i E k P 0 w 0 8 U v u 0 A b 7 C B q U x J L I 4 X a x J b E / 0 p v A 0 R X N E o i E L p A u h N f 0 i T Z y s I H r / d O w t J w 2 j 0 L O X B / a O b j 1 g D s W f C H P 1 K 4 P c 6 r 3 P D 4 T 7 V e x c 1 D T 0 l w F 4 Y y o 3 R C a k k H Y H R j o 9 x C u U k n d 5 i E U h n K Q v 3 e P a 7 Y B G 3 5 E 0 O r Z g p r 1 m k q V O X 5 v G j q E c v V Q r v 2 w Q + 4 8 5 7 D F K T / M 0 9 / B L l J A B x S s H r w S 3 E G d G k C 2 J 3 u I V d o d 5 L T b K 0 K X 5 9 T u e 7 z T f p 1 l x b 8 2 j S W v N H Q v h b q x 3 0 U j J F D W H g A 2 / b U / 5 s B H E T A v T J Y 0 q x N a i K + r N F n F M i 7 Q U / M c s / R W m Q M r N I 7 2 P 7 H S c Q f Y + h S L U N i m o e r I n 7 d X Q 0 m l P N N 9 p P l F Z P 8 Y 3 7 d v b 6 n 1 R l b L j + E D 5 6 L 5 q J 6 e N B z 2 A B H S A z V 0 y q b w K 1 t d 6 p J S M u P 1 w f S z q e h f + o / + x s X 1 1 a J u e O 3 3 c b L f M w e F u 7 L 9 o 3 r v i V t o p n I A 0 A R B 8 R M O T V P c u S H S g T m 1 5 p s u 0 H p n q h R u / L 7 4 U c V c t G D w 3 Z I r O 0 H g D u s f R q O f R C S h A h M / k b z I u a T U u K Q P r 6 f 0 w F x a C w 6 Z D q g T m v p f / + v P q N k Z a n l t E T + r j a B 0 9 K V n v q q Z J e g c F L I R b 2 h / v K + 9 8 Z G O R k 1 t 0 1 F H v S z C V E D Q P Q M 8 B Q g 9 o y G J h v Y 0 I b I e Y y X w o + w P h Y 1 P v O M q T Z e F G g W a A 7 h C 7 4 Z z d H g + g K 3 s W w l h i E i c 9 T m 1 g 9 6 F S B o A 8 C z w c i 5 6 5 E 3 W 2 y e n 7 A d B I 1 P R 4 G a Y h e G J p o j i I Q 6 7 I 3 t e n x W L Z 3 H s o x 1 R U x k / G c V A B u C B k k b h 7 C z C P c F X i S F c l Z z n c 6 N 4 + N 7 + j u O p G G X a 1 u 3 t E a Z o x A / R D d Q y 7 H G B L z 7 h f p Y Z F L x L H q 7 1 d C t b Q I f R 7 Q u G x Z H I b f C 9 D L 6 g j G i f U S X 4 7 6 X 4 I r C Z x 1 L C M P B f 0 l i n J J / E P R s d y m p 6 7 z C 3 g R Q S 1 r R V 3 e K 2 p V C / a G 9 I 8 s V S e 7 1 f t 9 M J 1 / e x t N l M W j v P p r T w k N s q i q B u 7 + x D + y j z y G W k X Q B O r 4 s f W f B M I f t g X r R p i 8 y 9 / 7 2 / 8 t c u r s 5 n d N 2 P u b s n Z R I H a v Z O 6 N R s m 0 y s M Q c I Q x f B i C y U q Z + B Z e 1 + F e B N l 6 O / W / q 9 B d S 3 t 0 7 T V G + f p f K e l j P 9 c 8 D W Q 4 J p f e J M R 0 k P 6 d O J y U Q G T h x F d R 5 + 5 L 1 a X F z Q F 7 / 6 Z d W 7 T Z X m C 5 p d m 9 W v f / V p j b J j X d p + U / V k Q 9 e a t 7 R X b y K o J Y S m Q B u l d d Q Y Q K P o W E f a c P z D J F o 7 4 t A k U y h T G D 9 L K o 8 w Z u 2 A o 6 A M D / t 7 Y Z 6 c N S Y N 7 3 E h P y E l 2 v 3 V d u 0 u m M I l 7 k a u t z V p N v 3 E C X w M f D e P 5 X g e o B + q n c M / M S A c c T V E a 4 C 8 1 k O t h G G F L D n Y + t k a + l 6 R V f T t X F a f P X 1 p B J B S w K O U T 0 F H r X D w W y i z L 3 D o w e V y M v g d v X M w w r p 8 Q N m 8 / X R n m M c / M 1 n 0 0 y d D q a P r K X c 0 Q 8 L W 1 z 5 h t C C y 6 y E M r m 8 P v P 8 6 V p i j 2 a 1 Q 2 q V g j b K x i v K x G V 7 b K q E U g Z f H H L 1 5 6 X Q z V Q u / Q V O Z 8 c Y q X k w Y 0 5 3 W 8 z C I B e r r 1 o u Y 1 l S W n U Y o i 6 2 X 9 7 T 8 c B Q H s B / q y K Q j 3 b 7 G R 3 n G w S 3 U S X g f B T 0 8 L c p L e h J / / i / / J x d P l L u 6 d n T X h 3 J q 9 q I w + O 2 q H 2 S G r k k 9 H 8 B k l H q w z M h u d u d 1 a / / j O r P 0 e T J 1 V 7 1 7 + r 0 F V E z n 5 y b 4 A n f 9 p 0 L Y m S Y a V 5 i m d n c F Q Y k 0 F u L y 1 t 8 n z j Y Q X t O C L A 0 b W d 3 p 2 R T J i u T E y V U V Z + x j N N C 6 P Z 2 o 3 F F s d k 3 5 W T R T c q R h m p w w + 5 4 E a g 3 r O / Q d N S L P M N s g k r s g + N b E 9 p m C k 4 3 G z / J 5 j k 7 x t O W R o 4 l Q G / c 1 M s 1 v E U x + 2 B 0 g d N 6 c k n w D o L j A 1 9 D H w X o Y T M 5 z r u j O H 6 k E k L w S t 2 j r x D 2 i H Y 0 c 0 5 x Q / o S 8 Z V c M A T Q V d 3 4 + X L 7 w 2 v f m b M t o A X S 5 + t 0 6 g O 9 q p p Q N y s B k x C D y v D 0 P E l N i D s B P g Q w t 1 9 + R N s c R P W I 2 p I x h 3 3 F T U N e J a w z I E M X j M 2 / F 5 l I E 6 + Q o I 8 L q X Y Q G k y L g y o a j i 6 / n B 8 S l x n M c 8 0 p N o H i x E u 1 Y p O 5 + I E 6 e 9 7 C O e G R l P a 4 U W N U I I 9 C q h W X 6 X q p x 1 L + h u d y p I M c G h E P d 0 w 1 a n C 5 9 / Q 3 6 t a H c Q i X 8 3 s v m v c / I N A 0 a N 8 N S / h h 0 t 4 / L Y 2 A O 6 e s p g 4 h / 4 p F 1 h G V d 3 Z u f D h + 8 W 8 r g F z i 5 k D c P P g E 1 m J W X c u x U 3 6 d T i 1 + i Y E N V W 2 + f D P v 7 O d t 8 P j + r h + c f h W 9 j V T j X W g / S Q V E j 7 R w 9 E Y 7 B 6 J v X Z / 3 I + W Z o W G u 0 K C F K N I z B 5 E b y e I U D A G 4 4 a 7 E c o M k m s 0 o n c 2 j G j E p 0 6 A z a c j 6 2 p D h g 8 v 4 R 3 l v B e z a k 7 Z M g c Q Z T k F Y O d 7 T 9 A 0 e u v F m k H 6 j o y F g C u u A Z 7 w 7 / G u T e 7 M T j g p 4 4 O 7 T W R f K m G 0 m G m R F o d 4 P J k T R P u v U m k m X o X Q W r N J d C 8 E 3 3 1 A a s f j 5 t S / 1 W V Q n 4 2 B z W a s 5 R N A A c L B I U 1 D M h A o j I N 2 h h 7 h X m 2 h m 0 6 M g E r 4 u F I l q 5 E g k 8 1 s z T p t o c f o a v 9 / u x K q t S D + 9 D Z U k 5 o h 2 9 M 2 4 c 2 p y n T w q U s 4 S V n E t h P V E + p R T v A x 3 1 k x + 9 F V v k l 0 R t h 8 U g b 0 9 V C h v Z + P 2 Q d o V C e 2 D 6 T r e l v e 5 Q R 1 3 v v 5 h X r R 8 9 1 t S / o S U D Q J z c X 5 3 q T Z W K c J D 8 Q m h 7 f 7 a R / 1 A 4 G w g G 1 H R W x F t p 5 7 z W H z s X 6 G K n 3 U Q W j j 8 / T s X 5 V U 3 w v e 4 0 n w n y Y T B a R p x X m J 6 3 s L x y 8 T O f / a z e 9 9 h 7 1 E Q w 3 i 0 t V 1 7 R 7 Y M P a K a w F + b n e W n 6 f u P B 8 J 2 f y 1 t t n V a n v 6 B W b 0 P l / I 1 w b a N 9 k h u 1 0 T 6 t b 1 r G / v 1 O a + U B Q i o 0 z z w N K 7 2 2 m 1 M h d 4 M O h T Z g a S 0 s 7 5 b 6 e l G L h a W 3 G t j g s k j 7 f a O 9 R / l z I f D i Y M s E w b U U O w Y 1 6 u 1 g V h Y R G / / G S x b i + F B D f K S p l R 7 S s Q g K V j z S 6 J F l 8 q C l A W B f J I T G + b 0 3 f E x R a N / f 8 9 p c g h H U z B v E h J A F W t l E z b G u Y J m g I B H s D C v A a a u H w H o 6 k / O e D L r K T s g f w U 1 j Y R x y H u P b 2 e c x t f N u S A 0 0 / v Y B P g P W I G w e Q 2 6 + P / 9 I 5 I F V M p W x H 4 c 4 B w t o 3 8 4 W 1 k B 2 v V 3 T 6 e z z M O u E K z 1 Y b H H 2 c h U H J j p c 5 z q 4 9 L Y c p q q 2 f s g e i i W a B e J J s b 5 v 2 E I A P 4 t G C N f Y M n p Z v c s W E v e 2 E e g 6 s s z 9 8 v z 1 w o O s v S f e A T 7 u r p r 9 T c 1 l N g B f V 6 + + 9 l J 4 p n O n 1 d C k d 6 R E p h I M g v v W B / g K / R 1 t Z X B 8 D 1 L t S k r z D 9 D f a J u Z y h K K 1 T V y P + P y Q O 3 l h 0 6 Q 8 v G l Y M G c g v z Q d 3 f a z y j x D / 7 + f 3 v x o x / 5 i K 7 d u q V h x j T v b u b T 5 K U Y p k v R Z F f M 5 L A U f U H y w r h o c R w m n w Z x u L y c 3 8 S n u g o d f C K E z a d 8 + f c q e Q x m c f q Q A o p / / R B H W 2 u A f o O y f X N 9 p i m f v a F q 9 0 g L + c V g k d y x b t w J A n k 4 f h N l c a D F 0 k k 6 E g F G C i J f g T T Y U w 0 K 1 B t 5 s d k C A h X T P g C q j + y C u 8 P o O D o g m z a / H i H U F k o H I O x 8 O 2 r m 8 R S P N e F D c T + v 7 Q k R P j + 1 g + y D U N K m X e p F T m j q F B 3 m W X f k H t q a R L X c q h 2 v H M W K V B s N n G 4 o n 5 9 7 R L 4 l D s e 6 0 n R 6 F m 3 r u Y C m X / b r / D D p e h u N m i m H 9 o n q T H 4 O L l F O P z E l m l g b U U q D K A I T F / H P Y H K f G i w O d J v G t b E k n j w V 5 k p S 7 g 7 n v m U l t A g W h t c R o I K k 0 B a e X W 5 G I E B u 6 h R F V P 2 t f + G x K S M o j J m F 9 o s + 8 9 G Y t L D + d S C V 1 c n U o 0 q b o v O 9 G W o G R X D 9 y q b W T q 4 o h 9 J L 4 N d a u X m X 2 F y e 8 n Y O E Z g j F Q q e W u c h C S s 8 5 + 9 p X d L W t d s 6 9 W h J n U Z N r 1 + + p c W K l Z h X K W M 9 O 3 t K Z u c p q 2 d c u K 9 p A f t N t P F u 6 w r v u k r 8 w T / 5 R y + 2 X u + q u v Q 4 G Q + C P / S 7 t y j m z g h L 2 k S A d / g f 7 f 6 7 W 7 3 v Z 3 J X r X l m A m m r n t B + C w 7 u p R e U 5 9 3 S w s w z O N c 3 d K 5 4 X k v F l U A T b O K t s Y L Z T i R V Q d O N J y v 6 2 o 2 S z s z a Q y D x n 7 s 7 1 r q t f P E R 5 Z O O 8 n i c Z a z 9 Q Q s Q e i Q 9 E r V U y t z b g j k F k 6 3 T 1 E p F g P J U H b u + t l D o S 4 0 9 + A z P 6 i K g I Z j B M f L y E f w R r 4 P y 0 g k v p 6 h 3 u k E 4 G 6 0 W 3 9 G Z e w e K p 6 L H 7 I y 4 Z 5 p r c k i X w + 4 O s f s c r a W K h 4 i j L V T k P z n i Z n + K + 1 M W z 7 t L Y T X 8 o L U E P p m F d D J p 8 5 2 t B d A G 9 H H K G A l + B C z E P O R t 6 + L 1 U + E 1 9 7 f l i p b S G 8 j R N d N g h 2 U k w X 0 N A F u 7 P h m Z 3 p q y B U s 4 6 V C W Z B B 0 R w C D w E M L g 9 B z G F T 1 c U P z y f U w y D t G s S 0 k T q L g q n r l y d u 6 8 N 4 5 t b Q L v T w R y p l M F z U Y G g T c I V V U I l 3 B Z a G X K L N p 7 G T Y D I 8 9 3 d 7 d 0 f K 5 A g o s q 0 K 5 r O X l d Y w H h e v v K 1 / w L J I o S m g w W R L o 9 m C d N j t P a y n 7 A P c 7 6 a D E z 1 x M 3 s D c n n B Y M P s 9 0 7 N O f 5 5 K w + F T d W 0 e f f j 4 0 9 / b 9 K G T 3 o l V e n 0 3 8 9 a D B 7 4 V m B w R D F B D g B Y y i 4 E G m P 8 6 D Y / H G K x x P n + l q K 1 G R p 8 4 1 6 S T I y 3 u H M O 5 u 6 N k f o P u 9 1 A j t H f Q D w 8 V 2 B x A L c h 3 N P Z 8 P C s X 0 x v T v e O w M 7 6 O a V m Y s m M f i n J k y d X T d o L 1 Q 7 v 2 A U i T T F t o + R 5 C 3 + P c x Y f A o + O 1 W c B Y 1 S a O N l Q 0 j W + T S a S U K 8 6 G c a Q R v 2 9 b y h H g 2 h C B I a / w b F 0 E e 0 r P v B e 8 d 7 M 9 q u N b D Y b h y R t x r K 0 F N Z t 2 s G A Y f J p M C t / S g o + S N W W 1 Y o j q 7 1 L 7 j K 9 U r W I F u G 8 o f 2 Q 5 o 1 Y 3 P b P A + c r o M 7 + f v g m h + 9 D m / s z A M x 2 0 H 2 J l Z P p K e V B I D l Z Y G d l q m h p 6 T 4 z p v u s J j 1 c Z k Y O O T m Y f U i U 2 p 5 M z + O 0 G Q D G a y 1 n r 3 4 m m F w U q 7 3 6 N + t n J f e 6 + d J r g 6 3 U 7 L f 3 G p 7 6 g D 3 7 o A 5 Q + r k a t h 8 W m n A B / 1 K + q X T / Q J F F S w b v 5 U P 7 P f / 4 L O n X q t M r l p I r J V c o I g 4 G Z J P 7 T n / i Z i 9 p P a + n + l 5 X P v I T 2 u y / c 5 H t J X r 7 x + z m H 7 / x C N G P D e 4 x v 1 q c B h m 9 O H q P J Z 7 a 1 W / 2 Q l k t H 8 O A i Q o Z V Q V j d u L Z O t l J f u D Y T h M Z 9 f m Y u c n I N p 7 C / u I U A a 6 S 4 H x c J p c F E e Y J x c 9 L X t f 4 2 + Y x C 6 N V j P g Z t t I k m c A i g Q h g Q z L A r k s / + n v t y J Z 1 t u u Q d Y Q E A Q g t c A j 3 b b f R V b Q / U 6 N m v o 5 O z e R U z K e U R Z A c X w s M I O P z I T 6 / j O h o 6 m J H l M 0 8 l o n y c 7 e O B K 0 p r S 4 n f 5 o m 4 O e S u A O U J i / u i N U e e P + j n Q s X Q 2 L 0 2 t A h Q U Y 0 w y z x m P w F h B S Y 4 6 5 2 w S 2 p I A M X t Y p p r M F h m r V R i E 4 A Q 3 l u 1 u T X 5 P X k E k K E E R p z 9 c g p 2 c 0 5 b J 4 P I N M w D u h 7 k d d m C h Q + R S o f / U d Z W T E l A E u / o V G 5 d + X 5 S 8 7 l l T T o 9 b a y f 0 w w C P p s 9 C a B u Y 4 3 x q 3 K n 3 l K a 3 y q l U 0 M d H F Y B y f k g C 4 V i O d T J q T x T Q F l V V C l 7 K l I 3 l N E b 2 l y + 9 J o a 9 U N d e v M V f e O p r 6 C E a L v 9 3 V u T V 5 6 P a e 2 B m 3 p z f w 0 w z I Y M / / 8 l r Z e 7 u n 9 p E A 0 E I k B P 3 f K u E e + e 5 k o v 6 r D x H j q 5 r 4 + d 9 A B 1 U j e b X 9 f J 4 o d 4 n d B X r n m 3 0 7 s N f 9 9 i T y d m 7 o b f P W X H y 1 n 6 t d e V n L 0 P I e 5 r d 1 D T D X y q V z q 3 9 O X u S z r S A Q L g y J U 1 K H T O w s r h S Z + e b Z B H I L y P e V i Q B / j s j e a P a Z e 3 B q v T 9 l X A c d i P a 2 + Q x s J k 6 R M E O + m N Y j x R 1 K F m u L t D c P z O 5 Y 3 G u b z E 2 7 u e o h i o V w j R I 5 i e g + e Q e S H u c S n u S x 4 O 2 X M r f J G 4 t m p o + 9 y M P B / Q l M y / s 2 9 g m x i i g Q Y D n 9 t f s q 8 a f C H j g / v 7 6 Y Q Q p m D V b I 3 D V s 4 o C w M p M k i m b 1 Z G / s 8 / i m Z 5 B N / L / q E P K 4 T j e z t f 3 z + a O s W v P L O E 1 3 F l Q k T T l D f Y S f 7 5 e u / V / o A + p j O D C 1 r R O W 2 + u K V P f P S H w v Z i H k e 8 0 X z S h Q j p R O H 9 5 P u t l e 3 R w W a 4 j 3 c 5 a j b p q 2 L E d F K x B u U s 0 q 6 u E + 3 t w d 9 s F m A 1 q Y 1 3 S L K v D A 3 s t c A N d f + p v / Y f X r y a S u j + y h z a 8 X n N Z F / V Q v k 6 v s 8 c B T 7 e T O N / w 6 n R S 0 L z 0 r p V T e v O t 7 F O T v 1 h h U 5 K 6 u z S 5 2 i 6 O e 3 1 X 6 W O Q z 1 / 5 + G Q R 1 i K f p w c U v d T Q j 5 3 u f i W l b J 2 v f r S Z w F W R 3 O L F + g A x C l Y l F G w U v X B g f Z V p e F p f I T W 5 z C N x g I S L J W J D Q e f e y P J c O b 3 9 i c c 7 v A 4 k a O F D a x T D U v j W Q U x S u p 5 C C k s m G d d 5 9 D K t m y O + D k y 5 h k Y D X h e r Y F S 8 V P / x t Q D C 9 f A q v X s n A C K f r s V V q z m x 2 0 t Q e s 8 u / I C w r t O P o v o n w x W 2 t u c e U v m P M q g Y N A n H c l C W G w d O M g 5 W J + o h Q w a g 4 / s X Z / w P f U M Y K K e x / X 2 t e E a / 4 5 6 + h P 7 c + G M y a S V w m F w 8 z V t Y o v t J 4 F A R b F A J f y 5 x f R I y 8 m q F n k f y o d 1 8 K x z R 0 r 9 g P B 1 f K e l 9 B n N x O d 1 Y e M h 8 o j a y k z D 1 s m p 2 S t o v 7 P P b 9 Y C i 3 m 3 1 O v Q V r 2 m F t d X s f 7 R A w V G A 4 9 h H Y W g h B m E y + i d w Y b Q T P u b I a a J L + d H 0 1 q J a h L Y T g V + u K 0 r T 9 8 J 2 t R N 5 s 1 X h r 2 i z q 3 c H Z v a m P / C 8 a v / b a V H l p v 6 o b M R Z / 5 O a X Q 8 p 9 B R m v 3 h K 7 q + / 3 5 d 2 3 v 3 n Z s + C 5 B 8 u P m n X W A H 9 P 4 H V n R 0 h K N u 8 I 0 Q I g x Y l s Z f K 5 a 0 l l 5 F E Z s + W q z 4 3 m e D h Q w 8 N c V b R d u P M c 3 x F K S g 9 f 0 d 5 f G C P 8 9 E t 4 h 6 z 7 k E Y j 6 S n 4 A S B S M M T g t 2 E W r m t U D j Q S 9 M l f G S i H G 8 r H j G m 1 s C J h W w W l m s t W l f l v t l F f e O P g i C Z 2 c s c 4 d H k I M P o H w + X k v p i c 5 E 9 0 E l 1 9 C w J 2 J 9 r Z K / h X c e 4 Z 0 x N Q R U 3 h a t y G c 5 U 0 J e e x e m s A c E + U X 0 N T o 7 h B 8 s H P W I B p + P W 4 + z H 8 g d z Z k 0 8 A y g 0 E L h 8 G f 2 1 x w B 9 Q z 1 M K 4 G q B c S X a 1 i / R 5 F Q Z x H e N d R O U u x l p Y o 2 1 K q p 5 O p D K + 9 J 5 + n P Z k e J k O A 4 H r t G w A g 8 u l y i W h 7 h p 2 j j 9 L + 2 6 E v 3 i 1 9 4 9 k n t b B x U p 3 W U O 1 2 t I q i M l 9 S p n S C Q k 7 9 L f v S r k u f 9 m x h p J s A C X d j X N d k d K j J Y F u J n / n p v 3 5 x o w D N G F Y 1 t 1 D W 5 Z 0 P q t V d 0 8 d O 1 w I P v X 6 E f z X z k n Z q X l B 4 l w 7 d m z Y q 8 F q Q 7 w 0 m 7 y 1 v o n l Z k / T d S b e / F 2 l j 1 t P w F S z M d 5 N O L T y p 3 d q j 2 q 0 / H L S 5 k 5 u q k M Z 4 R 1 v 2 f F M 6 b C f D W J e 1 1 j A + o 4 c f e U Q p + z K F H A 7 r A b Q s o S a W r j X s q o O G P R r b S t l C R R r a u Z o s u Y 8 9 e O s x s y C I a O Q J t J F e C k I X Q r M c D Y D h t U n R c g e P J 3 G t a R v + D W Q D S + s M M q q 3 B q r i z r W g h / F k i f p 4 Y N N U E F A n M u p 3 O 9 w T 4 e 4 1 V E o P t Z z q 6 h F A / l A N y 3 c D H w x A l c l q J u c Q e h T + t R h 6 L D O K u U X C P 5 p 4 R A l f J h Z R y R B S 9 z l Y F A M r 8 g c N K F f W s L E A O m Z g u x S s t B v i O P l V C O N T V L M C D y g 7 L w P T a 6 0 8 C d b 7 X s x y 7 w U u r n B N n r q l A E 2 G 9 5 k J / h 7 H y u S 8 F n V W x e G y c h M / U B z f d 9 z V c v 5 B z h O o 9 D L 5 z W q 5 s I L P d 1 0 H 3 T 0 d d Q / C 0 h 6 n 7 q C N p U l B 4 5 q K w T A W V 0 5 C 5 d r B u o 2 a t 1 F W u c j n I 0 V j V 5 Q Z d p I 2 E c L a x y Z N 6 s b 1 w w P a q g G o j p T 4 a / / Z X 7 0 Y T 8 J R 6 a A 8 N 0 / m v o 7 T e y m E H G 9 3 v q H H V 5 Y 0 n y 3 j t X 0 N 7 d R R q / f N Y X B 7 A N / 4 2 m / p k T M z u v L G s 1 p Z m N P t y 0 / r B O a z Q 0 V / L 9 O D S 1 F A 4 r s F V K 1 9 A u C 8 n c p 6 Y e L J y k A H r U T w S R 5 c 6 g Y h D c + j J X 3 s t H c Q R 8 i S S W 1 f + g I N i D Z K L I c N I E 2 v W q O e O m M s B g K B d 6 J 9 G n Y Y 6 y E o F i 3 a B 4 H x U a v V l M t 5 + o 6 p E Q T P Q g Q 3 L y P I 1 q 5 e e u E n A X o 8 x 5 6 D h d Z A y p K X d 3 m 1 5 s 6 A x h i o b P b x r + i v A d b J l s w z D P r x N I K J x U L x O T q V z n o q E w 5 2 P q F K b q C T m a H e 3 4 + p e D 2 v 6 q W C 2 o c e o 5 q o U M D i p S b q c j 9 P J X K Z T U U t Q B Y n U 0 7 7 U 0 a C v w u W x t f x P v h N V h b w u r s D z 3 e B Z G o b f R K 8 s S j x O x s v t 4 I t t b 8 z 3 f M 0 q W h W + V C e 1 1 L h H h U E u o h l z / G j P I D O 0 V 5 + Z O r M u K L S a E W F 0 S r X n l E x u w 4 I 9 l Q p n I N p p Y J 1 N A i s J P y 6 m C x q B m t 1 C C 0 / a s 2 q N r i i 2 9 U Y 7 6 / p j W c u a X 3 9 n C p z d g m i 3 8 Q m + E 6 T P E r U a 9 A A F p + H f T l Q g K Z 6 K f p j P K w B y L Y m w y P 6 t M p 3 R 4 p 7 + o S T p 7 6 8 8 e a b K q T m t J i L I n 2 r 6 f e F M R p a k B v Q b Z l b W i y / w j c 4 t q k j M k b F 8 H q k m s 4 + 9 o d V H S 3 q 4 c c + j o Y t a f X C x 3 Q 4 W k Y g Q l z s 9 y R 9 / L T 3 D / r e 0 x e v F g M d + 8 B G W + f m O l r F G j 1 x q h 3 8 K K e 3 J k C Q 1 k 4 u 6 f L V 2 / g r f T V w T P 0 Y f 6 c s 1 M O P U V l I l H U + c V o J 6 K X X U Y X p Q n z v o E G h P K / d w 0 Y 4 G l i X o 9 2 D 0 D b 1 t i 0 A O o s j j x D O Q n c W U x 2 t Z F p a S b e 1 m A V Q 0 J w c l M / B A k e B / a S N H n z R 2 1 g F h 5 6 b h K l O f O 7 B W p f Z a 3 a 8 x X F Y z 8 b Z 2 r 1 I R X u H G T V u p d T Z T K q 9 T / 9 3 E s r h i + U B B W 5 J O E y O 7 W 6 E n X X 5 X Z g a R U 3 C p i s + 0 + t J j 0 s Z F o A q J O Q k G m + K 3 k a w 4 n 8 r F L 4 L + V C / s J o 3 g N K / s x S h A L i P r Z 3 9 I w d q D K Y 5 f l y h P n 7 o X J n z P M r u x D C r M 4 O T W u + f 0 + J g H b q d V n t w m 7 K k t b p + Q e 3 u I V b E g / T R s g 0 r Q b / 2 M Z 1 m t F m v Q I 9 7 W K 1 d y h F X t V r V m X O n Y B u R r + x Z + v H c R l C C y V Q y P E 3 f o X f P n g g h f + r e x 6 p 5 q G H Y r 9 H B N c B 0 S N / s K f G z P / O T F 4 3 k f K G g 1 1 5 7 V Y N W W q d O n D 0 u B F Q j 7 b X 0 I L l z M 0 T D 2 s P X N F e 6 B k W 6 p V n O K a z W e r m q S 6 9 e w 4 m X D n a 3 t A J t 3 b r 2 u k 4 u p v T q y 1 / V / a e X N e k 3 w f X 3 N 8 h x f i F q A P s 6 3 2 0 6 t / z p M J t j t n B F 3 b 4 1 U t S Z t 4 5 8 H u h U B c s R G i 2 S i j P z N O 6 x R n C E Z 9 C 5 E 4 S 4 u H g a e h Y t O m y O a r r R e T l s y N j E O u U T s w D D i / Y G 6 u E D 0 H x B I e H x Y K E S t F N S J W j W X C k X N H w 5 k + Z 6 T 1 c l X 6 7 1 B o 6 e i Z 7 1 4 K r t D 5 T P A k j B A k X y r I T 2 O E 9 f 2 F c 6 p o a O l t m q G V C 2 C V x n / 8 0 b t / i x N T P p r j Y A 5 a O d l P p X 8 j p 6 A 3 9 r m F B + Y a w M 7 e h V x v X U O D w u x 4 / J c f h + y O s w 6 Z W z L Z f p p y f r G s A h U c 7 I t / D t D C 1 e + z 2 H r 7 a F t U V z u Z 1 8 r d v S l N f W L I E F y E 6 g Z Z M F r H S B Y 6 I y 1 n i R N l n k H v O 0 c 2 U c V 4 m C l K C 5 h X 5 e u c E F F W K P o e h n 8 f P X U B p z Y Y F l b b C v U a 2 q a m x X p e R K m G c 3 n W r k k L m t T n / Y 1 5 W D N S 3 M P K f 9 2 v u U z 2 7 p Z G G N N s I C J / N K p Q F P a w e q 3 F X C G 2 H a 6 n r C I 2 0 a J b s F j R C Q G A 8 b 1 A 3 K G M f f A l C 2 U B p u + S n w f z 0 8 w d A / X l 0 q 6 v K 1 W 7 p w / n 4 K i v a Z S h L J + W Z i O a z P T u D l n k S Z T h R p o H 0 d b l a w W D H l Z j w r e z 5 o n P n V s 9 C R g g o 5 f I 3 y H N o U p / z Y Z / l + p B 8 5 H 1 m n z 1 6 2 P v v u k s H k N K R u n u 3 s 7 Y H X Z p 7 W X O 6 S G s 1 V L M V Y d 6 o R u B b y m H U a z h r U g 6 l u n 0 A d 8 l 3 9 m 8 + + q D M P P h S B a d z R 1 d Y L 4 b W f 8 4 p 4 Q l / 8 4 K + 0 K o k l z c H r m / 0 k 7 V P W c n K s C r Q r n 2 x H 0 S q O G Y T L 9 K Z I e b I A 2 Z Y h b b r G 2 W X 0 8 1 0 9 Q d M i a e 0 f p v X Q j g c d B y A M J i A X Q B T N R v B e e 3 5 s k Y X W R 8 J B h N R A s 6 m 2 1 n G g H 8 Y a 9 a 8 X 1 L x j C g f d W 8 F v W a X s h Z G O 3 g I U y s P t 4 3 t y W J 4 8 4 8 F B F A P a Z X E f 2 x L Z G p r M + f 5 v A Y 1 k 8 P g d p 3 C 4 B j R h U A x + O N q 6 H t U q x 4 o e 1 F L s g p L 9 i c 6 m 7 t d G f E 1 r g G x p P K u 5 4 Z x m h g u A a E 2 J 4 Q W N O g + C 7 I c 0 6 J + l j R 5 X P v M I 7 X o G 7 + V I p 4 p P k H 9 F e S z t r e 6 b 2 m o d 6 h D / 1 s d B b z + s 4 D 7 q H 8 K y d r W U X V J r 0 I X m l 3 T 7 C r J 8 W 7 r / g 6 s o z B H 0 N 4 2 c Z o O V a w 7 2 s H y e A + l 2 9 J h e H R x 4 Q a i b r k d d e i i l O j 5 V j / c N 6 l u L A G U F Y v A 0 x n s 4 6 w X d e v V Q F x 5 c D 7 O s H V Y 2 S o t Z N A H X e b D M w v X Q 6 h / R Z z 5 / U z / 2 w U 9 q q / e y 0 j M T 1 b p L a M 0 k h S 3 g a 0 3 U o Z F G g K 5 O D 3 2 / w L R W 7 u u D U D M n z z 6 + / R 2 e 0 5 t D S H 7 w b C v 4 W M 3 u s m b y t 6 k 4 n Y v F y C d 3 F R 9 h g X B I Z 7 O X s A Q H 6 n Q R b y z L 6 d k O j Y R f 0 e s E 2 h C W d F j r o V U f v s / h 7 Z I 6 2 I T G q K P t / i 3 a z s v j + 8 q k l t D m E 1 2 H F k K z N T r C d y k u 6 Z H i u t a y R Q Q b j Z t s c t S E f V Q J I Z x x O T n s a 1 j 2 D G P 7 Y v a p J m h t L 4 / w 1 m d + J p E X 2 n k Q N 6 y 1 4 g g z 0 v m B x d f W x M E E j + H Y z / H Y X I 5 C Z N N 9 V Q D U G q / v 6 1 H 7 z Z x a O z j 5 W Q C 1 R p k B V C M H c U / 7 g W 6 A l o O u o w x R O W y d D C Q D y k B y Q C G 8 P 7 Z K l g t 7 V 7 Z g 4 S U p g I g v f M a O R Z a J M n n F 7 f 3 J j 2 h x / K D K o w 2 o 3 K q G g y M t j B / Q 3 r W G h v g 1 k 6 O M J o d F L e U e U n x w X s P O W f U 4 u v 0 z Z A Z 7 S u A H x 2 b C 0 z 7 S e R Q q + c a x 2 L Z G q V h X B w P P O 4 l o 6 F 7 1 g y p k N 3 W h f D 8 K b l b z m Q W I e U Z L B T + Y L a u j J / s q P Q p d x 7 f N p U d 6 f e 9 p d Q G J N / P J J 2 Z C 3 z t Y 5 H 3 Q u W H o o 6 B m 6 G u P k 9 F a v P a 8 P l q f 9 k j 8 l X / v R y 8 O h k 2 N o B j 9 d l 9 n l g r a m 1 3 R I s 6 h + W O Y U x V i 8 H B g z K Y f Z X L Y H G p j 7 r y + 8 e I l P X h + Q 9 v N O + E 2 u c y e G p 3 f m 9 1 i v Y P o R 0 4 c a u V 4 F U a n 0 + F + S Z 2 c 7 Y e n y b 9 b c p / + A G B y O l X p 6 y q d N F e 4 r H 6 n F a J s j u z E 0 T g + Y h x p N M z 9 s x l t l D s o F q x R O n J Q 3 b j J V B o u D c U 0 J 4 / v q w k M m j R o d d D U 9 u C O a k O A m Z 7 X 9 c O b f D 9 W a W Z G p U R a 5 9 c u 6 E R u U T M A y f v N p e J V j R P X 8 L e G g d 7 5 8 E i T O 8 o W M C z T Q G H Z M p j Q R g f d B Z A 8 Y T Y C l J 1 5 K K W n J G G x L N C u q 4 H s 8 a E g 4 B w e c 0 l g F b 3 P n 4 / V d E / 3 e T 7 b d k 6 9 o 6 T S R Q C 9 0 V F q d a j D T F f 7 g H f L O 2 D h L 3 T w E W 2 Z O t 0 e S M e 0 B B A J 3 6 + D 4 + 2 p Q p H F j i M b B l e w V r 6 t C + I U C h V B z O D O 8 f t z u l / 3 6 T 0 6 l X o / F G 4 O o V 5 H k S z q 1 M w 5 V T e H u n l l T z u 3 j 3 T j 8 o F a e 3 F 1 2 x W d P f t x J V L n l M q d U X 5 2 Q z l k M z 8 7 r + L c g k p z s 8 r h q l S K K 2 o 1 6 2 E n V 4 e x Z / F / b J E u l O 7 X C f r y E M u 0 i F V y 8 m w Y g + S o 1 t D G x r o 2 3 j u r F 1 9 8 X k t z a W j g J Q 1 S q B B v 2 z Y p a K b g 2 e Z W K / 4 d r g / 9 g j i Q 8 E e R P Y 8 t u m l s e Q P 1 d X T 1 c P / O Z G i B 4 S b e L T Z H o W q 7 R 9 o 8 K O m 9 j y 3 g U A 5 U r x / p U u M N G m m s G 0 / d 0 v k L p z S Y w 2 H M F F X F O b s 3 + f k / 3 c G i q u 1 o e c f v J K 3 P J v T + 0 0 n 9 6 n M 9 l a B G H 6 S z + + M u 1 u X r O J S Z E C B x g 0 y T N 4 Z Z L T 6 s b L y s L 1 6 P Z k 7 f m 6 Z B h b c S 5 Q 8 L / w D C V v U p T U Z 1 w I S W M a A 8 z Q Q N V 0 m e V i p T Q J j S S m R A L 9 x 6 H M 8 h 4 G m l c 4 X g X 7 R 2 f l v 7 3 L c 2 6 W i r D 7 j o x P 1 x H U u 9 q 6 N u A x + p o L n U j F b y M 8 r 0 P V N i r E 5 s T + 3 0 j m r J p 1 V I 1 P A V u B d F M m H N W o d T N o 9 H h U V 6 F m T k 0 X b Y N f D M 7 T Y f H v V x w D 3 W h C Z s 4 j 8 1 + x l 5 L Z A 3 P z H l a n J O Q X l s t S z d d v q T i S 7 l w c 8 t H O m x 7 K H + d 9 2 k y s 9 W 8 K H w 3 0 p j z T 6 I M j 3 Z 1 a V 8 T 7 d T + M D 8 r s M 9 G 7 S 1 t 9 d y k z Z a X W X y h W C 1 b J F 6 I O u t P c 8 N G W i m A z C G T 4 Q o 4 I a A + d W c H 6 g w y e p 8 6 l G t x 0 5 q b r K O c p l T u + M d i P z o G y 7 C A r z 8 + u v 6 w A f f C 3 1 C U O O Q W Q T 5 N 3 / 5 U 3 r i w z + I w F I w p N Y z u x 0 M 8 s 5 D Y S d j U 2 P K a N 8 2 P t z T Z 7 / 8 k v 7 Y v / U D a t a a w Z + d L T 2 E 9 R v p a 3 f m 9 Y O n 6 0 E 5 T p N f / 3 f / 7 3 + i 9 R P r O r m 6 q I 8 8 8 V 6 9 u n e 8 8 p t + m I v j q + X n + L 0 X 0 y J 7 P f y q Z I p 6 D f m s g Y J H z U E B x R G j 7 6 P X y N K 9 g J q m V n O s Z 5 6 8 F V 7 n c K C X z + R 0 5 t S K X t x 5 R o 8 t n 9 f X n n p J + V N R g C E 8 Z n F U U A o K M 0 2 D w Q x W L N p g / b t N q 1 C 5 D 5 0 v 6 e f / 5 a f 1 v / 9 j H 9 O b u 5 8 5 / i Z K d j C t E e 8 F 1 D T 5 O z 9 8 2 C a / 3 v q g 5 v I 5 b V S m y z G O L 3 K C 5 g k A a Y j V w r J s H n 1 N S S h b b I j W 9 e d 8 7 y 2 o J t 5 f I V V S L F 3 k q C h u Y K W K Y e z H w l Y b t N U 4 + q J 2 s u d U w y n d 7 t 7 R 1 7 t + G r n H n 9 r 4 C P h P f n g y g u D w 8 y j e U X 1 y X c P M l u a y b c 0 n O t A P / B r y s s H F E O I T m E h E 9 M r W q Y t i G v D a o G o h u E 3 o x t Y R 1 q S 0 A J i i R 9 h 0 8 Q H 9 X C g H J e y / t B H y J H T Q + 9 N 5 f p z r n k Q h F j I d w F 3 V o 8 V D / T j 8 8 P z r Z V U v 5 1 V Y Q j j P t X W 1 i H X I D 7 W H v N U o i 6 2 i y 2 K t 6 z Y 0 U M K s c f L 0 M J e p Z / C h + M z 3 c X R x P n Z O h U k F W p d G w O I o k Y z y 2 J 9 K v K h 5 / M g R y u Z 0 4 n E V Y k s o S 6 9 u N l W D t g K c M R b M Q L F v 7 s V 6 g j k 4 S O A g 4 M h 8 l h R 2 e k J O H W x w Q M N 9 b Z m 1 k r X 8 + r e 5 H B S 4 e 6 S b / S s h O J M b Z n R y / X H t 7 j k K O I b W F Z W G d r f b H R 0 c D j Q z i 0 G o 1 r S 3 d 6 h H H 7 m f d u z r T v s 5 C 7 X W c + + n / l H I 3 e 8 d N v e m L r Z O 3 k U q j v / k m R E e i 4 r O 9 J T 9 K o 9 D u e G n 6 H U G 9 d Z Y K 2 f W q W 9 c + 8 2 R 3 v v w Q g g Z l j W n b H 5 W b 7 z 6 k j a W V x E u N D u 1 H g x n o U M l H T X f o 1 Z 3 A 9 / p O y / Z O F n p 6 f 0 n O g h + C + r 2 v O L J N x G G N S 0 v z O J 0 X 0 N z v T 0 k H q g X F u l e 4 E + T 9 3 4 b e h u z p M d V t g D E T S z F T W i O o 2 A O 0 0 b T R r z m y J s k Q s o 5 2 s q O U i r F 0 P K d m 0 r 0 m 0 o M W s o g l G H v B T r M W j + J d v J E S E / h 8 Q z p t h 9 4 Z k 3 Z v q J a r K A n a 5 s 6 8 G T V 7 q Y S 6 a S q 4 y Y W p R u W F + y h J e + M d r W H b 9 q F 2 7 u t Y A f y 5 M q 0 6 U I Q S Y r F Y U X t C J p n b v s h B g O 0 7 5 D D Z y / n 6 K K 4 H N 2 r t k Z q O 1 I P / 4 9 y c w 4 R J e s j K F 7 U S A X 4 N A b j i J 5 y 7 i l B v q c 3 b v F 4 F i 6 9 M o V 5 J V b 3 d W u + r 5 d S U D 2 6 / 4 i s / E R E 7 8 3 k A H 0 E m G l k z y C 1 p x A F P 3 x v 0 9 C 5 y X 2 6 f / x R n Y m 9 R 6 u T h 7 S i C 1 q O n 9 N K / I w W Y + t a S X q H o h W t p h 5 S q 1 M N 6 7 d m 8 y f I y + E X f B L a k s z w a T 0 7 B B r q M a R B h 7 4 2 v U I 5 0 B 5 B i V K 2 s M z c b Y M C n c q B 5 c I g 8 6 p r P 5 H Q l K / q c U K u b w P M D C V K I A c e q / N j a z z 4 P e 7 t q 1 x K 6 t J v p H X m 8 Z T m o L 6 J t B k O s j / Y C v l W M i c D x f M x G H i s M 1 I u i A V l 8 n 2 j t v f Q R F h T R n / I U 5 T + 4 7 / 8 V y 8 u L C 1 r 2 E d D U 1 h r p V w 2 p n / 4 j 5 7 V 6 6 / u g d x Z L S 9 G 1 i i Z M m L H 2 t n d x + m + o y c e f U J L + W U 0 D p R m f B u H 3 A 3 m y S 1 O F h N 3 d p Q e W G z r P W t d n Z 6 z 4 / 4 0 G u 8 1 H P o t N a h A O l 5 C Q 2 f V Q / D G s a p a w 1 2 V c O 7 7 4 8 j / m S Y L + b 1 m + 9 7 k q O N 0 H 3 Y n n 9 u j I 4 7 d M I 3 f j + e p A 7 J G 9 w b H T Y B / U 2 k a I 4 l l 6 n d u K d G D / v U 9 i y 4 S x v C s J n w g R B E O T 2 N 5 Z S s a q w n o W r 2 B f v n F K 3 p 1 Z 0 / z F R z t p G k Y g k D R s C t Q w Q Z a 3 P u A O 2 Q e z Z g I I g i g g n D 7 j B 1 w V V x a P 7 V + Y q p H j 0 U L A W 0 F J u E Z u g Z T C y B 1 b H n Q 2 p 6 J 3 q S r v H N Q D + e 7 1 o A W o 0 y y W W 9 1 B d 3 u e D t h L B 0 K s N v x W E s m 5 G t 6 5 I c A x A 2 q / H s 0 n F 3 Q m + W s v p g 8 0 o t Q y a 1 R D k H M h l k a n v k R R p i 4 t 4 E e P d b G d f N C Q Q 9 + o 3 B G W Z 0 c v U 9 n h x / Q 2 b g j d h u o 2 x N a T K 6 p P J n T b G J e h V F R R e 9 K N C g q E y u r m D p B 2 + F 9 F h Z 1 t f 6 0 6 v 1 N z a T X 3 6 L y A S R u K 0 / r S Q A A g O J Z C 2 9 Z S v 9 3 n I L C 4 7 0 F f v r + y p U 3 V C q V 1 R h 7 M T 6 f U f h K Z i 1 Q N q e p 7 M R T Z e 2 8 j v t y 7 b Y e + f g J r O X 0 m b q J E H R z G s B c w s T X p E m 5 d V S E D d + T E 2 2 C 4 s O 6 p p A N W 2 l v h i q U 8 1 u U z 1 y 2 C 9 V b X M x j E r 1 b p n l q W 8 9 0 U / p Q H q 1 3 T 3 K 9 4 l C W C Y 7 x u 6 U O l O h q / U r Y 3 2 G a 2 r 2 W N r u X 0 J T d o G G i v R v Q F h T s q a + M t D g 3 o 4 X 5 n G b n 5 v G m r + j m m y W d u H B 0 / O v v k O 6 2 c x C q d 7 N i L r T 9 J F O 7 O O W L Q / l m x l B V L F M c B z b W 2 d G o T W M i t I n C C Q 1 T 8 5 p k F q F Y W O r M n C b p G d 3 u J b X T 3 d c v / c Y X o A 8 x 3 f f Y a V W W Z 6 B z b d W w 1 3 u D X d 2 M H e j a 4 H Y A j 3 f 0 o Q t C B 3 i C r N f z F F O d E O W L d / Z 1 a i E n P z o 0 i T C E l b u + j q J O l 3 G 0 + X U L 4 W 7 S z q 2 B Z 2 T Y S t l v g u o M T b l M 9 S I h s d b 0 1 s l F N L X 7 x 5 + H N V B G g k s B T S n m Y / T l S Z 1 K L Y Z w 8 C H W + k r n U G / 0 N r m n p z d 5 P h w + l 5 9 6 A f B y D m b g / 9 l T C v W h T J 6 Q O 9 s / o 9 k R A B q v q 4 K P V F K B P N + D o p w J V t w A M U U L N M l B C 8 p l u m S h d y p k U Q Q w H 2 / i P 5 + + D x 9 v I Q A n Y i H 0 0 e 6 / U W L 9 j 4 d r 3 + k 3 O z k g 5 T Q V 8 G n 6 l V / + F f 3 x P / G E d v 0 w A V K 3 2 6 c P v C w n p b X M + / g E S g l I n f 7 B f / 7 L + h N / 5 g 9 q / X 4 A C 2 h c N i v 3 6 i B y d Z y W E g 9 h X I 6 j Y C Q P 8 G a O w e n I 9 w h 5 8 h N S R s g U o o y M 0 S M / / V M / c d H z 0 P J U J p O N 4 4 g l 1 W j 2 V C 5 j A u H C W 5 / e V W E t r i y F s r C 6 w q 7 8 6 z i R 3 W 5 d M z P R G v s w L c N a n b T Z f i Z 0 j t E + P V 7 a f A + a d U U z u e u h 4 V w B a x c 3 x 6 n T K a E w l S + 2 d e X w P T Q w m m v + H Q G F b 5 e s 5 o 8 P d 2 J 4 R t E 9 n 4 U j n B B w a J 8 D J 5 5 C U p y U F b M P 5 X l Z I y i f z 2 h x m 4 6 k I 0 Z Z N F e S B k x m t d u q 6 3 Z 5 T r / w T / 5 n / d l / + 0 / r E x 9 4 n + b n 5 p T u v K R M c T E I 7 B A h O t C h q i M / I A z t y W E w h X t z D g O d H N 1 O U x W s g + t v w N k p x 6 a 8 Z Z 0 M J j 9 U w H 5 T a w K Y 8 J f C w 9 X w j b z z T 2 d w H D L 3 G B S g 8 e B 0 m 3 r 7 + c E W I N s V K 2 6 T N p / 9 W b X e 1 4 n M O V X G Z 7 j B m n r N V Q 1 r J 9 T Y P 6 l E a 1 2 H N T 8 z t s C 9 v E j R V s p T o U z v K B A 4 m J n M a m 3 8 g F Z 7 9 0 H q f s B b 0 4 S A Q z m G F Y K + l W P L y E 9 B Y 7 S 2 9 1 8 f Q I 0 9 7 c l W w v J i w Q + D p J Q u g 9 M I k d N O 4 6 q G i b q y 5 G Z f y d c F O S q c U m L r X 3 H T R 4 L M O b m t v B b J y j J S y L Y Y k d X x d 8 m k A x R x z c 3 k 1 X S A I K R J o L w e d y x j C b 3 8 w t e 2 9 6 U X v v G 6 P v l n z s C I I g s U L C F 1 b o 1 3 j 9 / D u u j N 6 a p f J 9 N T 3 9 v 5 O f p t K 2 U / K 4 7 P j J B Q N d j M T / 3 k f 3 a R 2 k c 9 b s 3 Y 8 4 C u q z 1 R v p C H i r T 0 L M L 0 n v V V C k c D 0 b i u x M x M Q S s r a + F 9 1 B C e 6 x R R s q n Z v D d 5 J b D 3 n v A G m k O u d w o C x X 3 7 w S F 1 9 S f h y Y j X d n 9 I R + 3 T O g w b b l 4 N 1 3 7 b d C y 0 T v f S g L c l r g n W w p 1 6 D K p S c l a J C Z 3 j p e u e e o 8 S S O B P J O i Y O P 5 j A v X T H 7 X 0 T 3 / t t 3 V l v 6 n z l R X 9 2 U / + W 6 o U o p k Z 4 V 6 d a x p n z / P b t G r 4 f V t Y K W / O 7 H 0 p a B n O r i u N F M p l I T B d 8 h q a Z L B G b n f / W c Q c C J j O T m h j m R q A x g E I g 8 k b P n o v o 8 7 A Q Q i E h M N W K F g i 2 r O P r + g n B x r I D u e G + Y K e 4 o O V N A X M Z V O K H c W 1 m j 2 l / G B Z 2 c 6 c 4 s 2 c Y q 2 E b l / r K T + e V X I 4 g 6 X E T x 6 U o G o l / K N l r U z W d G p y Q S f H F 7 S u k 1 q O b e h k 8 v 1 a T Z / m v g 3 o a x J r F 1 c u M Y N v i b L o t w D 5 Q P v D 1 4 I / U u 9 v Q 7 c 3 o Z L b a v Z 3 s X 6 r A I p 6 o i z G M e g q C q 0 N 1 e 9 h 4 3 M Z b 3 v d o 6 4 9 d f O n 1 R 1 A n e m b G t T w c H C F 3 y 4 h 0 B G o E v h a H h e 0 3 3 y n 8 z S K M q H L r 1 / X z M K E / P B z k c W w k z H t a X n w A w R D S 9 P e h z e 2 t T Z 7 n y q n 8 7 y P Z M V t 6 B 1 i a 4 M 7 4 R r 3 l Z P L n o / 7 s Z 8 o Y z 4 L 7 A c l M 7 3 G Q R X / z u 6 A j 9 j 2 7 T c m j n w c t T d V H 9 3 S R u G D Z B 6 Z 6 G n 6 R n W o D 8 8 m w + C X F c b + Y S N E / + y Y e a M L C 6 h 3 B / K G g F h Z 7 b a f Q z i G d H a k X Z x u 7 P 0 A Q p B 5 a 7 b C v W m E c H i p 9 d u T K 2 T 1 + F 2 k q O 4 h j Q c I k G d k v k s K l s l j T 4 7 q c a z i M I / b d 6 B / d 5 S g 4 x O T Q 7 R Y F / 6 O J k o U 9 N x V / K 9 h U b n Z 8 / r w e 3 9 U k + Q K A p 0 L U T / v S t S b 9 F W t v a b P P P l 1 P f 4 j P 6 Y 3 + j f 0 9 e 6 L u j S 4 T p E i 1 T 6 1 S g Z Y E o X U a 9 e 1 U E n B C L o q J I f K J T 3 D O s x 5 C G N j t t l 2 + u 0 z N f F n b J 1 M 5 Q w o T Y r q 8 r 4 3 9 A w J + z i e p 0 a e A D e P M I f F f b S j A x D R o r 9 Q a 6 4 z V U t o b X J K S + P 7 N D f c U L Y 1 q 2 E 7 q f 1 a T 6 9 v H e h W r Q o g R / K 6 u g f v X 9 X i T E b z x a Q W o f 4 L q Y x m k z n o G W 2 B b z O m P I e j a y p M 0 P p W X r S r K c 9 E + G s A I g M w R g i a r Y u / v 1 f B 2 Z / J p n t q t G x Z r Y T d N h P d a n 8 j y I + T t / r y z k W p d D R Y a 9 q H / A a Z d J 6 m g L Y U p m 9 + 7 2 u c h 4 X 9 s P G S 2 k k 7 m T C f 4 k f C 5 z d b X 0 c B P B 7 u 7 f S 5 f 3 5 J T / z h B z R K X F E s v Q S 7 G C v n x 6 N y k 9 u t Z 5 D h 4 + A O y e U z c D L 4 h b n k j H L 4 X 0 L Z u U 7 B S g F E G 5 F p i n X b O 5 N m H U 4 P r X H B n K Z n / 8 g / + M b z h 3 r / o 5 X g 4 D q Z 3 o S G 6 E N v u j M 6 v Q H l C Z r Y 4 H C n e s w A L h 8 + w X 9 q N d A k O G 9 D 7 2 + H I H C N 8 w 3 X A k q v x T + q d c O y 8 T C 3 j j 9 / H 7 e m d d Q H q + I H f 5 l K R P v G U T a H Z f F j d v b q C G F M + T w c P d Z H 0 L y K s q e d 1 q X j u 9 + T 6 M D I j 4 K O 9 A d a i m O h h l t K j T Z x h N F M a M r J u I Y g o y U R w K s 3 D v W + 9 / 8 Y U n C C x l / F l z o J 2 B Y R z k I I r f c B S X / S 0 9 7 e U 9 L c O b 0 K o L 7 W f V 4 v 9 d 6 g c 7 A O w U q Y C t u v p F O 8 g j b 4 K Z 4 O x B H 3 k 9 g d 9 o j A 5 E m j A V A 0 v 2 d C + G j j L 4 X Q u I c n 6 E i H y v s e 0 O X w O J D b y d u X l R C A s G N R z E M I w z C Q G x 4 H e q x p P V a 1 O D m r j d Q F 5 W r L K v a h f K 2 U 7 u x D z d t N 3 d o 7 o C w T V X J p P X J 2 Q 0 s l / F m s 2 l w O M G U y K t D o 9 g O 9 r X E 6 l 9 J O + 3 U 1 O l W d m n 2 v 3 r z 0 i u 4 / e z 8 A h t F A S 3 O e n Y 3 F n A p 9 o P g o s i G W 2 U J Y y M d V g 4 L 2 D A 4 L I 0 X k c t q j o 5 m l D T U O b q H 5 P b 6 0 Q z v l l U L h d w a c y c t j T g a U Z d M A c P 1 9 d j J 4 D p u v h q e i V L g + g 9 / r + / Y n y B Z s J I Y s j V F S / / S / / o L + k / / r H w a A U r 0 Z A X E q 8 w O A v D N 4 K b x 2 m h q K e 1 M M G V 3 N P Y r i + u a 5 q S E o 0 a v f 1 N z q e U p k m p O n k F g W o 4 E O c 3 K h e n 3 8 q y I Z o 4 2 s W Q w Y S 4 r J i g f e D I 7 o R 1 H F 3 p l 8 p f + 9 W z K t + p 6 T y 4 I m 9 p 2 9 1 M D z 6 U w t x w h b G i t q B 3 I w j p x Z l z N O H U x X P I W k c / W / x m L d V K 1 1 V Y M W J r 6 U R 2 j S N F h B Q 8 x 9 P A P X T p 3 C Q p 1 E O a 0 i 0 C W l M n P 2 V B D 0 k X 7 h X / y c 8 k t p z X / k c X 2 5 8 6 y e 7 D 0 f x n / C C l Y O l 8 p r x T L c r t W s Y q E y w Z n N I v R e 6 x R D Q Z l O W z G M T H / R x P Z h a q 0 e X Z D j j L b n v R 8 1 4 2 G L R s d a 0 f u P x 9 X A E u R p f 9 d d A Z S A M 9 F H m z p P l 9 A W 0 p H E m F Z j 5 7 Q 0 O q + F 3 o L m E m c 0 a m c R 7 B 5 C 2 K d t o u B D G a U 2 B 2 D m U V B z H B V A V e K 9 t 5 D w z k N + 9 K Y j m d 5 q 2 d N 7 P N j 6 y 7 / 6 G f 3 p H / 9 D A M 5 j U D E l o H P e n M / U 1 l P X 5 l f P a O f O b S x O g b K M V C g X 1 K z d 3 e l 3 A E j G K M p C c S X 4 S Q b g V v 9 Z C 1 L o 1 z h + 4 4 M n P q y D L Y C m g p L Q x 8 W N B y J x M 5 h 8 G Z U c o b Q Q U G 1 v v q F c 8 W Q A n W U x D M 4 G U E z 0 i / / g S T 3 y y E M 6 9 4 E W 9 H A 1 s K h U k H m s Z n U P d r W p Q f o u W / J w w b W d H 6 V n x j q 7 E o 2 N O k + D 2 C D 0 P b L Q 3 e V s N J E h 8 R P / y X 9 w M V V Y V q P R p l T Q O r S B H 0 w W D i 4 O h y 0 D n W x O 7 s 8 N p k h D + L C 5 o 2 H t 8 A U H L f r 8 r d 8 e H 4 7 + R N e / 2 0 H e 3 M N r e X 7 3 h + d c W Y t G 4 0 W e z R U L 5 X U z m n o l l X Y E j 3 s l Y 1 m E z R v k c y 0 a c 3 P v V 7 G Q V 9 C c X q + U w N q R l y f G B i 3 f 4 R o 6 I 5 H F I n i s w d E q f w / 1 s x N K + W 9 d f Y U O k V b O n 9 P m c F e 3 J 9 f C V C n v 5 x C W v X N k e e 9 z W C w I J Y 2 i Z q Y 7 l I 9 y e D s r j 5 m 1 E M R q q 4 / / g E + U L w F a 6 g R H T y b 9 / K I M S g K h o S 5 W e p 1 2 G 6 X g 8 R q H 9 2 3 d p x a e S y L F z z 3 8 x q C K a R l l M B d f 1 k x y S a l h h Q M I 9 T w e J u X p 3 y K W K E + d y 4 U 5 X t N W 5 J V J 5 6 h 3 H P / N a 7 1 G a g 4 6 6 q C E r n e f 4 1 c l d R H x 8 / e d U N u P C 4 1 n 8 I d R b L T N x A 8 g S B T x c 7 y F F 5 S P 7 9 L Z f D h r B C N K z Z E v 7 Z c q o L y w J J N U s E A W V s u C F 7 d 6 y L C v h k r x D Q 2 6 A M b f D a t K e B w L Z 7 P d x u r 5 m j 6 c p O c l F T 1 1 U F j J z P x b F s f J 8 u d 8 t 1 9 D C U B z 3 / / H T u A n F 5 E Z P 9 7 I + 0 S M O I z K r H L c 8 c T 8 / a o 1 d o N P a K Z h P z 5 O u 9 R b G y p k 9 / j M j c r l x + d k n L a j T Z 3 i 3 h h x 0 M H c O 6 L l C 6 J r 1 G x i N c J 7 G s h S i V h G 4 I k + f n v i A z S + g w r h H R d s b 2 + / r V L f L p m W W B B + L x M k 8 5 g O 0 q j 4 F y 5 r u 4 t T D O 2 o 1 g + h X S 2 V s j E 6 n c a H + r i q r n b M g J p s k 8 E B 5 y M O z y p 2 D M 7 z C W x 9 Y v r R j z 2 s B z Z O q B j P q 4 z w e 3 e e c C Q H W A q s B a + 9 a X 8 J 3 y E D H c l 4 1 1 T A Z t h 7 K Y j 9 I W 9 U 0 v V e e V j F V H 6 O c p T 4 L i q 7 g 5 b e K 8 9 7 5 n m b g l j c g + H x E B i K 2 e y 5 + W n 6 M W A b Q R H D Y k P A M g D 4 9 r 0 8 m J m d 5 B F M L 5 H I q g R d r k C b i g j w Q j G n h T z + E l Z o s Z D V + s J i s E p Z 6 l 7 I W M i 5 O f Q 0 w T H B 7 2 t B i T u q q T 3 x o 3 3 2 1 R j v 6 5 U b z 6 t F 2 3 T 5 r D N u A D H 7 o b A D 2 t w 0 y 8 m 0 a q r Z / Y h R R / P C C u V 7 f K D p Y Q A 4 N D 5 f W N O J 3 A d V l y P D j u T l l a u c C p T P v 3 N e t m j 2 s U z 9 o o a I G s 3 3 8 x x V 5 + X 8 / X 7 Y T O D / 7 2 B p 3 V Y A 5 J A + J Q 9 / 5 8 S l I d X b W 2 G b 7 f O V R z T w P v 6 0 2 1 K x p v W 5 a z C f v C r a 4 P 5 e K b B O W 6 4 p N 6 p E y p m 8 E n / 9 p / 7 G R W u 7 U t l m z 4 V O 6 x d / 8 Z f 0 5 p t v 6 A t f + E L g v L N z c / o v / t b f g k t m d O v W L T 3 z 9 D P 6 9 K c / j Y Z o 6 7 X X X t P L L 7 + i K 1 e u 6 o U X X u B 3 b 2 p t b U 1 / 5 + / 8 H X 3 0 o x 8 L l Z 8 m D x A e U / p v S g 5 p 2 p J 8 7 8 m a 5 l v c 5 D i h e A I U 4 l H L a j b x F M J T p U G t R P j H x + F M A 0 d Z Q R X R t p M Y D m n M F t x n + L M t F r D w 4 y e f f P I F r T 1 w X v u T O 9 q M v Y Y l i k D j v R e i D S 6 h 0 f 2 G K t 6 6 y 2 N P t p 7 k j Y g B c I q B 0 I f t v m x p n G u w K s d + G I e j d i 6 u y + W N J 0 M 1 u b c V a w L L Z N B 4 r r k V x d 1 y R 2 e / X I u v 4 D + d w G 9 c x k r N K z 8 u o g C 8 w y 6 + C / 5 X D g 5 a g t f N Q e u 9 + 2 q R z z K A y a M G c a x r A g p p s P T 8 H K x Y U w f D G x h K l M C k G Y D m t U S U O M i L A 6 m e n W I / y m 2 D r g 1 C b 7 A M B z 2 s F t Q P V m F h n 8 5 + M S B 8 t n X y t V b w P j s Q k Y 9 V j g F j + Y z C 5 l O 6 5 c O C 7 B T G h n p 1 r A / K C M D t j l 4 J j 7 + Z X n f w Q l o n P 1 q E c n o b N l r K k c n j f H x f + / L d / o F j D n z n c a e W z q + 8 V 8 / 8 9 p P q H w 6 0 P H d G r 3 7 p B a 2 s n V M 8 O 9 L R 5 Z o O b m y p P L O s F 5 / 8 v M Z 9 2 u n / 8 t f + z x e T f n 5 s n w r F c J I x v / V G I w B j a 2 s r r G Z s d 9 p o l a 6 u 3 7 i J A 7 6 n y 5 f f 1 N 7 + n h Y X l g K w D K D n n 3 8 B C t I K l m 1 5 a S k 0 n q 3 U f f f d 3 e f P m t i 0 8 V u l 7 w + g S N 8 C U K a D p j 5 e C u F 7 e b N + W 8 d B 4 1 O A b I e f A Z x j C b R L E p L P 4 X 2 B s 2 n K L P 1 a 4 r W f V m J Q I c z D m p 5 + 6 W U 9 / N i 6 j i a H O o x d Q q g b g C j a n S d 6 s j l K K + 3 d Y g E a F j B E 9 H w r j o H H s N C s n j E x s D R i R W N c l 0 U r O 4 / w 9 A z y C f 4 Y 7 Z p E s z s 0 7 c f c e M K q n 3 b P T 0 M 5 b c m S W E P v r 2 f a 6 Y m m c y i A M 8 n T A G p d K 4 k l i N q s K v h g f p h P N p W k 3 y f K 4 2 P 4 e b q V g k E W D 2 3 j b c L i K f y 1 e E 9 + 0 F 4 P I L U n V a z R o Y 7 G t 7 B c l D T e h u b E s I q O x K G l k c S M A 1 B g P h k o M R e F S J l D + j H N F D v Q W e 8 i Z O 0 g 7 X R f 1 d H g O l l l K S s 0 + h g g P o 9 p E w e / r C g u 1 e 5 o b e a Y V g U A O G B m y + Y j f M z v 6 C f 7 4 1 g R 5 9 E c b Q X q a N C 0 d + L 6 6 t e + p i c + e U H Z z A C Z h l u g e X y d D 6 f R o E m d H W i C W Y A J e 4 u d R l W x x Y l y 6 x l 1 4 1 V V T k F z E 4 f 0 F 7 7 u L F R + B X + z e E 7 r p y 9 o 7 d S i g x K 3 J p 5 j 5 h W l 8 d Q M P k Q x m L M U G u p T n / o t f f K T f y j c z D f 1 W I c Z g B 0 5 L z j w Z 4 6 6 / P z / + P P 6 8 E c + r E c f e Z g L u Y C 0 t 7 e v p a V o M w y D 6 7 t J v s z T P b 6 n R B 5 u n q g D o w a b U g n T M 2 t w B / O 9 q U i g B x y t z Z 9 F h b 5 M j a I R 9 i g H p 7 v l H u P E T x I P c b 7 A + S Q + w m o E L g s M K T l 5 T v / 0 1 7 + g + / / w f X p + 8 p v a 1 h u I 5 b G V 4 e y l 4 w 6 N + w F l L s u A T 6 O n r 6 f U w B H w d m C m f W F S K 9 d H O x x 5 6 z A v X T d F h W h S 8 O 4 k y 7 U e H 0 v z P q W D A R Y P q u g n V T i 8 m 4 w 3 s T g t F V K m m X E V 8 f l O x s 9 y 3 K + V y V k t A 6 w i 5 Z 5 0 7 G / Z O s b 5 L Z r 9 W D j n K i j X X g x q a W 2 D Q K N k h u T Z 8 d M a / e D T 0 Y 4 a s R 1 t 9 l / H 0 Y / C 2 j k V l f c 0 o 9 g 6 N G g x P G W / l J j n 8 z J Z p E O A y G F 0 W 5 d S c a J G c 9 q + U r V 9 n T 7 v a z Z 3 4 f g T h 9 Y j V u P I c e R m T F R D W R c y O d 1 q f R 0 F k t B a / n 3 B U r n O 2 W w O 6 t c J M 9 X 7 7 W 0 l c 6 v c y / V z H u 6 D u P 6 X v / 9 V f f J P / a D W H o q r V v X 0 r E h O 7 0 2 D 9 g 6 C 0 9 Y A P 9 e L O w c w N z + 6 6 c T i B b 2 2 f / f 5 z e 9 M G 9 n 3 B 5 D 2 h / i d H / r Q + y 9 e u X J F O 7 t 7 A R w L S 6 s U L B U E 8 f z 5 8 8 c / i Q o 2 M W W j H B Z U N 2 T Y V J 5 G e t / 7 3 6 c F u H d U S O 8 h P Q w P A o 7 S 3 c a b J n e k G 6 L V w v J x T 2 8 S 4 / 7 j l l T e 4 v e d L V X c e V C O Y H X M X 9 1 w / u P 3 k c 8 X 3 d e N 6 u Q Z x v 7 M F n Q E z Y h C o U b f R K 8 + 9 0 + 0 t I A X 1 b h N Z 7 r u U V m a z W a g H e l 0 F h C t A 6 J l j n k O D 2 K a A p r y R f e h O b W 5 d 1 1 L a K l h f F e t 2 F W o k 0 P i A + U d L u c + 3 n 5 5 l n P Y V Z z X 3 p j E J G 8 a T H E u t h a B J k L r i q l Y o I 2 + L q p I C K + E 9 g 8 7 r 3 J v x 9 u 8 h 1 4 W S j a X a 2 q j W N X p w r 7 O 5 u p 6 G A F 8 L L 2 i B 1 J r 2 p g s 6 k R 6 T b O U P 4 t / 4 G h c F s F N u u E B V A b K Z y v l B 6 r 5 u w k g j w H k 8 c Q R u I F a W C j T u 7 3 e D e 0 O r q q f a q g T x 2 e a 1 C h 7 I k T 2 c i h k y C O W r k T 9 s t Q D S 8 Q n G b S 9 5 c U M q F 3 j + k z x L X q X h E L P F F b D a 7 f 5 9 N F C Q / t I f s G H p n u 5 d E Z f v F b Q X O k m f U z Z t R i C G J Y 5 y 6 b H m G Z m c y g k K H m Q w 8 j y + G j s o p D q w P s C M j w 8 Q m b f / i y 0 a R r 3 a 0 p m 1 y j 3 A m J R Q j n N Y m 3 n w 8 y h C l a 3 c c 8 z n K c p O Y y p g C w O 8 K x s U R P / z 7 / / 9 y 6 e O 4 e 5 W j u h e S h c P u 9 Z A B a 0 S F C c g n b H x I 2 H d C a d F + Z 0 D U Z h U q Y b y r H 6 w E G 5 L o x P o e n M j Z 0 s 9 L Y 7 9 + b n H U M d t g 5 j S s e N 4 j y n a Q o q Z C v 8 P k T w D B w L E 3 9 + b a G a W s O Q w n v y e F u 5 j 9 9 y N v A 9 c m 5 u 7 s Y 3 3 f J g q 7 + v 5 K / q R f y / O T p E 4 2 a w 0 O 5 w a 0 j / J p Y 6 h f O / Q X 2 x I F i k Y W p B A 3 w o j w 0 5 F O O j h + X I 5 P e k P M I T O 1 Q 7 f g 1 h w g f A M f e S a Q P K o x Z W M 1 5 s Z z j 7 2 V D R d m N j s 6 L Q I W E v d D 4 r c i 6 k I 0 A 5 e p W h H C H a h i U J K 3 R t g b l v 2 E C / s 6 0 z s y 0 9 W K j p A 6 m u P j J M 6 C P 9 O X 1 w c E 7 3 9 a B 5 3 Q 0 V W s v K D t Y A z w x t E Y 0 n u m 6 w u g C s Q C U p T 9 F T z x q d t 9 o H V w e 7 6 n E 5 N D f W K p a a q D 7 e U h 9 N P g T 0 D v B k s V A Z r G Q u 4 S c L I t C D F P X L a b v 1 M m W v q Z T C m p u 6 9 f e U L H g f i G g q k g 8 D Z 0 r / / N 4 K 1 u 8 t E 5 Y h X + v D c j b U L f q l p j U s w l T e 3 E + d 3 h 6 K I I 3 S j O b 5 W a b u T c / 9 2 q 3 g 7 q 4 / P K M t m E h n c K h q / x b H T d r a w I 9 2 G 4 5 D b W M J l I 3 b 1 M M Y c Y + b J p A X L P n Q / Z d Q K + w j g d I J r T / R g y s f C P J v 3 7 D T b S n x M 3 / j J y + 6 U i 6 c T a e f F x o k M E g i K U R j L D K 2 B F A V W w b A Y J M 6 1 T J v g S I A I x J e f + f 3 H h 8 I O Z H / N M 8 Q f u e 7 6 b o W P 9 3 c X / l b F z N c G + 5 H Q w O u v t f 3 o D W 9 f M A K 1 Z f 4 4 n u y f N f 0 1 n e c v R T A F M G f R V P v 3 R z O R G r V X t f i 0 j w N Z w 7 v E L U t s K + b Q a B O q D k u a a + P Q C f X 1 c 8 s a I S j X W 0 e 4 F c g a P 1 9 D Y Y N G v R A u S L 0 E U C 2 I X w 9 7 X L f Z l j n F D 0 U w B 0 S n c N r 2 s U r d f 1 8 W h q U d r K y Q M E k v I Y K I U f S 0 8 F i + Z p I I d m e t b q e H h U 9 b T G F x p / N d H U 6 V d V 7 E I Y / r g V 9 o H p C a z s X l N 6 6 X 6 O t d T V v L 6 h b X V O / O 6 / X X 3 p V Y 8 o + B 5 u I h j H I k 4 q G + X P 8 m T L 9 / 3 r 7 0 i C 7 y j O 9 5 6 7 n 7 l v f v r 1 L r Q V J S I 0 A C c M Y m w E b I T I 1 t m d q P C n / c V K u G n s q k x 9 J p e y k Z u Z P m M q v V H 6 l a j K V 5 E e W c p U z E x s b G 2 I D J k Z g B B g Q Q h J C a G 1 1 q / e + t / v u + 5 L n + b 5 7 p A Z j x 0 5 S e V t H 5 9 y z f O u 7 P O + 3 O n S e P F Q a p n 7 6 t s + p 0 7 O t d l 1 1 n D N n s q i N f o k C l G A e o s x X E g 7 h Z 9 h H u E f h C v R D t F I x j I b 2 I + G f J A M S 9 p F H t O i + 3 A r x h m s 9 R K 5 A i Q / V 8 G X S x c p 1 e c o V n O 5 g A e H B 3 b S k 9 M 3 4 j e 7 1 z K i X G u F y 1 L w n k g D q u c J R H 9 S L z 7 6 F J 7 9 6 j G l o 8 / t x K n T m h x C 7 x / J r 9 L a Y 7 h T L P c j 6 J 6 9 R o L / 3 v R / i / q P 7 W K 8 9 P P u j n y C d j u H G z S V c v 7 6 G f X u n 8 e Z L N 7 C 1 3 M C x Q 4 + S H 1 l G 5 I 9 B p 4 T 3 L t B 3 3 l x f Z D o s Y 0 c i c U T j K T J Z n 2 a u h k S c L E A m t s 1 e l o u 7 L W a U E M Y M Q P 0 k 4 r e s r e E P l 1 R w v M 9 4 Z F n E y r J C z Z Y d l 2 V 9 H f u m S y 6 z 2 3 X b L J m x a T J b N i m / N a l y R M q v 2 F M D a R X Y 9 s r 3 q X s 2 e a h p v M B b V W a D 2 l f + T C C M 1 V a F v s M 4 i j w Q X S f T T b N S d 2 G 7 2 E E m M W I c a k + P D F N 5 G + V 4 D l v e 9 7 H h O U 3 B I u x j P m W N p D N l F 6 S u g k y / S l Q D T + v M T 5 n K I 0 h G a d R i K H o b 2 K R Q I n i F E F G g T v k O 0 B J o M w C + 3 9 c m A r Q o / E 6 r q 6 a 8 F X y W v s q x C u H o w i j K C y l U N 6 h x C b f y 2 w U E Y g l 4 k g l 4 Y y k M a J 2 n j 3 2 W i p P M R q s k i y d B U j 0 I A u s 6 F q M W r q m G 6 F Z 2 W x g E 6 M A T 7 m k 1 p 6 b X 7 n h f Z R l t 9 i 8 T D m l 0 O Q W R 1 j q k F Z Q 8 0 x Q v W q l + g t c 8 E 3 7 1 q L 3 9 A 4 p d N G 4 a q U Z z 4 / D T y v W I d l w B 8 E O t h E G 0 u s P m 6 8 4 m + W 8 F k e R h 8 p k d Z i Q B E Y + u N M 9 g O v I p 8 5 6 o U 1 9 F I G I h o w R J 6 + j 5 B d u J H s R b L / y n i 4 j S e j 3 w h 7 N U 3 L Q 0 j F P v G a E l e n h j K Q M s P I t U K o m H H j y K Y r F i f E M N P N b I c m 3 S H v D w d 7 d u h K Z P q y X F 5 q c y 8 f D a 5 x u j 4 A 1 b X V l Z n s r 8 d w b y Y d R f 4 E / s Y c 3 v x d N P / w D b 2 9 t 0 V g c 4 e f K k G V l + 8 + Y 8 / a I k Z m Z m s L S 8 g p v z 1 3 H s 2 H H U a z V T M N J A N V 7 / g 3 / 4 V W b z o 9 y u g l C G p Q 1 / S X J + J e k 9 W + A i j U e T g / 9 / Q 1 q v Q S x q F 3 G 0 g m U E a v 1 V + g 3 b j G Q b G 4 0 r x N n a H q d H p i T c 8 N I 7 4 l l b 7 F f 4 b p G S c I s w x u t J k a E y 8 J F 5 k o F x N A o e Z B M + D Y t F 1 X e Z Q v U 2 4 c E H F C Z a I j K u g X g 8 J F Q O o 5 W V J 9 I z i i n k u Z u C d i 8 2 F o n F U 0 E 6 / W R a 7 y p 9 l G t o B D Z Y e S F C S g + h C s P W 4 o t 0 y t U B O + v 0 s L c V w + O N K T Q v Z 5 H / g M 8 a Z C Y q j p 6 P j r y m q q T j C C R T G E 2 Q k W M h l D w J h B K E N q E g 8 6 B W v v i w X J U o B 9 m J X S g V V g z D C X M r / x 2 1 8 v n o / / R r a H m 3 U S f 8 a 6 F K 2 9 U 2 A u W V / 6 R u h a q H c D a D Y C + M q K x 7 h 8 A v F M W 5 s 9 d x / L 5 7 c P H y d c N H j / 3 u w 1 h d z x t + 2 D e 7 C 9 / + b 9 / D H 3 z p C 4 g z f f K t 5 e O + + J P v 4 f N P / D 3 y j U a E U J E a i 9 n H d n s e G W c v l Q H R i l w G M b j f b v m 5 s z l d / F Z e a 2 P r U g C z j 4 m X W O f U p 8 Z n 5 3 P K G i 1 i D S + 8 8 C r 2 7 d u N I 4 f n 4 O 1 v o d Z O U O D 6 F P E N Y 4 W N 6 0 J Y 6 y N q S V N x b X m 0 H q U H I 8 4 + l h j / K C N x 5 8 6 E W j P 0 q F y 2 z l Y y l a H Q j O C N N 0 7 j x Z / + T y M k k 5 M T p r 9 J C d H K p 1 t b 2 7 R k E Q s P 6 c h e v P g B P v e 5 x 7 C w s E h h m 8 b X v v Y 1 Y 7 Z v E w t D d a P c u B r J k C 5 1 / / 8 j / Z J A y U C R a T Z X z h L u t D B f O k / L o U 5 b F j q L t D 8 o s r J o 0 l l p T m Q b m 7 5 t r F F L r w 9 q Z i 5 R f 5 C l Q I 3 T N 5 l g Y e 9 C i l B p v e h B f J Q a 3 X 8 O N Q 8 F i r 5 n i H C T S t n 4 U w 7 L I E h G 1 u T G C O N P U a e P e h 6 C 0 5 7 D + j I h R y Z i / J M a 4 5 J g F b t r y J P R n X g e Z f o s p R Y 1 L 0 O a C P R x k N p 7 Y s u D 3 Y R 2 h f e j a G n + O u H b g B Z H Z V 3 U U K t Y F J 4 M U U c q w e s Y W q E p W p 0 u g n H 6 K W E H h 9 J H D D N K a + u b T D q E a o 0 M 1 b Q D T E H B 7 A w a L I 0 a h V Q j w 7 V x d w 3 r 3 Q 8 I 5 2 Z M O a r x I R o I o l d 3 j L U O 0 1 O U V Q p S s / s 0 A s L M 0 a L r Q E v X V x 8 e S 1 g D b F X / Y l 7 X 5 9 E U d w l C x F / A 3 / z H 7 + E b f / q P K C B C N H z V M J H W u q C i J 4 J I + K e t X 0 z Y p n 2 I L X n Q b u S J Y g i V I 9 P Y e L + D H z 9 3 C n / 2 1 O 8 x j C b z x L K j c t Q 8 q d f f / I V Z f + / J J 0 + g V t c g X p Z B Y x 2 + 8 D g V j A f L r T O Y d L T 8 u P V v e U E / r Y N r Z S 3 0 e o e 0 8 / x E + K i 5 V v l 5 V p a u D x S Y H H X 1 9 i Y 0 v 4 m B F E t l X L l 8 B Q 8 + 9 C C W l p Y x P T 3 1 E S E Q 3 p V j / M q p l 0 3 f 1 F e + 8 h V z T i a T R t D E u q b l i p E Y 1 f B b 0 P 8 L a 2 R o R 3 p F G m 8 o b z D A d A t b G 4 z O C i w W F j B f / o A W u U q r Q e v k I Q T x E o h 5 t L L o G s L h b R T 8 1 5 D 3 9 U F D R C s E 5 H t t N L V O Y d d B i Z o 4 1 h p D x n e E z B Q l 5 G h g E L y B q u c 8 L V I H D s v X z 3 J Q I 4 R U T Z T x R 6 n 5 c h T b q d 4 E 4 q 3 7 0 K k d w s 9 e W c X k / X P w a K U i Z w P t y A A F X 4 X C n E S h K 9 h V p N V K 0 C f p Y Z R Q 7 y i h Y G W + j d H F L K p r h L B 0 y A c N M n 6 p i C 7 R Q j 1 M V J B O Y J B K w y e B G s m g h P u Q z C 2 h S S t 3 c O o Q I k H C Q a b H 7 X h N J Q N 0 r j U x k Y p E 2 p k w e 8 D 4 O l Q y T c I f K Z g W L d R 6 + w L S w f 2 G E V X P s a C f z C y B I v z z R i k 8 9 H P 4 i 7 b C o h M x W 3 e T R n D c C K / u q a l b r X q y K i I x r 3 x d 4 y / V L s I f v b M u i b 4 R 6 b t u v 4 W l 6 r v Y H f 8 d w r M G O m 1 r x X S o T n s N W t h g F n / z 1 H P 4 k 2 / + A c L M k 0 a 5 P P f j V / D H f / 8 P 0 W m W C S 8 d v k / B Z t y G l 6 V U W M b r 7 U U D 9 U a D W p t S o 1 M 0 T Y Z q m M + T 0 Q E + 3 N a Q q z v k I / y e j m v y o i X f P / 6 z r z 7 V M i j e j u Z 1 i B / F i a F w 2 K w I I 9 J k Q 8 Y u N W F + i 1 i O h m Z n Z 3 H P P X Z m b j Q a v V 1 Y 6 q c y L X f D b 2 Q m 9 f e b 0 I 5 o / o / I L D / M Q n B 9 J p e 0 v l 1 Q D R 0 k Q R U N n J V A q W V o r b 7 J p 1 Q A 9 H m k E / 2 0 Q g 7 9 B U 9 b o 5 s v m L 4 J z V U y B 7 / X S j 9 m r Q V e y 6 X f J r P l 5 X c R x 3 W p w 3 v e J i F D 3 n Z m S z k w K a p w 0 5 J G B R N j 3 L m e B 7 l 2 H C j R U a 7 m M D u x F 8 1 q F H V C y k Y r Q q i o J u g g 4 v T Z / N 4 J O J 0 Y n e p p Z A k 1 x w Y h 7 O l m c X 3 e h 3 g t Y 5 Q b u Y M 4 n 3 E L h n d a 6 I e o + R 3 6 d x H 6 q Z r D J Y f f 8 W O 7 e T / m J r M I O W G W t Y V S q n u l L x L x o U 5 n z V a 3 V b T u t U Z Z E y w x D x S 6 7 h Z h z 2 7 4 u t q 3 K o a o n 3 5 G M 2 C s k v x J L d a i 5 n T V g c m 3 f G V a 6 z b h o R p U V M e 6 p 7 j V 7 6 T w 7 6 S j j + 8 / / Q z u O b x P N t 3 w l M L R c 4 U l n 7 L U X E W K 1 l Z r c 2 j 2 s p 4 r D J G X M H b j M o W q N Y L 7 H s u i X G m a B V l m p t R 3 S C V U s x 3 G T f p E 8 q N 8 d H d W q S B 8 g x b i v p x Z T 8 K k i 1 Z X V n M Y r P E 9 8 x T W n S T 3 K a o Z C B o I z H R 6 v v / d b x s L 9 e i j j + K 9 8 x 9 g d s 9 d + N p f P g c / t R v C T G i I C Q 3 y 7 P D 8 8 d 9 U t z 1 i 6 4 G P o Q b b 6 P u 1 A D 4 r k l o M A W o 8 P f M L 4 2 p u P m E T T b F 2 z 7 P j 2 3 j P H H b c W 4 T 3 Q 5 4 e I t Q a 4 T 4 P M l u U h R c e / h Y 8 0 r M Q z w E + G 7 R Z w B 3 3 z E p r 2 2 u d e y 1 q R D P a m d p K T d 0 8 u m 1 Z J T 7 n o S W I 9 X t z Z B 9 O / p M / x x Z 9 h g + L H 1 A s W H G D J o L d b T r Z C 2 T 8 a 0 g 4 Z 1 H x s 9 I i X f p P A 2 y x W L Z Y D Z q c r 2 V k K j 0 / / R o H W y 1 W c p d M 2 w 9 j z J 8 w Y / e 8 g U U z J Y F F R W b q m j l L W u k o R w Y d p z + 0 q 0 0 1 V s q g X 5 q j H 5 d C o 7 c P V 1 f z S B 6 e w F h y F 4 V 8 n X 4 t I 4 z T K v j T p p N 2 4 G Q I W 2 r I d k u I V v 0 4 f W E F R 4 J R o F F H r 1 L m Q d x P C 8 V M s n 5 C T L e D C u v J S 6 f b Q y v V C e d w a G o v n 1 F g J W T k F m l o M Z A Y I p d L I J + v 8 l o t b r b / y F g Y q o 5 W h z 5 Z k I C Y j v 9 a 5 z 1 M h I 4 a Y V P X R p y C W K 1 Q A D V K g h b E 8 d I 3 I 5 N 3 z O R R 2 9 j g H 1 Q I + b S 1 j o V 2 r g C I J C i y k u J F C f n F s 8 / j 3 v s f J g + p x K x A i 7 S / r S y q R k F o J / a o 0 0 W n H z X + k x F 6 H g p 7 6 T T r O F z E r v t o L W l B B 5 1 N K k P B T S v I y q v y J t I 3 m o 4 f 7 U U Q C 8 g / 0 0 B t K g P 6 a D I C 8 p U U u 8 Z 9 h g M 1 L D S u M o 8 y G k R S V J i T 0 X t M + k 3 X w O b 6 w s A 6 4 Y Q j d L w 3 C n U c / a P / D G + E g U U Z K A v K K 0 H S 2 f z m N Y X N P A + R f w R v K E j 9 I H 2 O g K 5 5 D q p 1 q E H B I p Y 3 9 1 v E 2 H Y j L + 3 k F + V v b Z 5 l d / X j b / d M 5 y 9 O 4 Y n x i N P C 3 7 7 e 8 T v K I 0 g z M S A s 6 b d 4 N K n x z J n C o n v m P u / x 3 J M Q 0 e e Q 8 H R 4 l q B 1 d Z C R d b 9 9 9 A Q + / c 2 / Q r W 0 x u I i Z 1 B D X d l 8 C 8 H m O q L d e X o C 7 y E S v Y V B m E I T J A w m 9 N k O e J C n x c n z C 0 E / T V E v 9 w M o N v s o 9 d K o d e j v U I D G C I H C g W 0 q j 6 r p 0 N X k x q S 3 j 0 l + M 8 4 8 j N f 7 m G 6 F M V g N o 7 y x H 9 X C G J l n F K H x S c Y 3 Q o v o R 5 O O c C i u p c y C S K Q j 6 D h 9 X N p 6 H 3 s S 9 y B O B q q u V P B e Y R 0 H q U n r x c t I 9 3 N o F a 1 V H U i r 8 z u f + h U p O B 6 1 s v l L 6 E f C 2 D t + B M F Q A h 5 a g x a V U 5 h 5 E k O K 1 B e X L 9 j p N G I 0 C U W T z n v U o T B S H c s 5 1 9 o K a 5 2 z m I o c M 0 h A 4 / a i Y Q 8 t v a y / J u m 9 b S b 3 i R S u G F j k B O p k S t u 8 r b D N j p B k Q s V h L Y z e s g L + 7 A / + C 7 7 0 x S 9 R e 9 o l F l y S I C i 8 a n O L 6 U 6 Y d T K q W m t t S B K m 8 o I P 8 + / n c e x L W d N Q F o 1 S k I Y C p e 9 l B e 0 4 Q Q s 3 l Z 5 m n + G R o T 0 a J S 8 B 5 J / S o W d S G H p X a Z b 1 3 K 5 c w G J j C s X a H h y Z e g e j z k H C Z M o Q 6 8 w 0 m x t T x Z e d E M 2 1 N 4 i f v P g a p Z R Z E 6 5 T J q U 1 x H D 6 r Y M 0 o D V R C U i j m M g J Y b T 9 P U W M 9 + w 3 c v j d g 4 + N e T Y g T P f M W D T 9 V u H a + 2 r J I e / Z K I e v W R 1 h f 7 v P T A o U B B N p 5 m H x 2 h y 6 1 J l v a F k q 8 y Z / d 1 l p a o x Q 1 7 D 7 n b S J n w X 9 m c 8 / j t L 2 O t + l x u r V c H X l D Y Q o U L H 2 N Y z 6 3 4 a T 6 K I X 6 q F B g d J i + r J S e f L N B g P S 3 h k V Q t s y r V S 5 3 c d W N 4 1 q W 6 P 2 g S y Z N E V t F g u U K F A a 0 0 e H n 4 m b 5 s M p W q e Z Z h B O w Y / G f A T l p V F U t y f h j Y 8 i Q Z j d 6 D X h 5 P Z Q q O i R Z E a o w L S Q v R o G 6 J X E x t F q 1 e B j f O W N d X x A e H g k E E a g 3 k C v W q M f V a c l E J M w x 6 x g L 6 2 M l 1 D c G 4 m i S I Y p + t d x 9 8 T 9 V H Z + X M z T N 6 v 7 c S j X R C Z Y N d B L y 2 s V t h q G H 8 R E 4 o 3 l 5 j t G Q M R g Y m Y 1 U E m g Z q I P 3 t b y i a g X x b L 1 R d b a 5 y h o X e P U K w z 3 u 6 C 3 i n Z f A w d k a W S N V E f W H 1 f c 1 q J Z 3 9 b p X 0 D P M 0 0 F n T X v u O T y 6 l L t X U z H j l G Q B 4 R 0 Q y t q B B X 4 D 3 / 1 D L 7 w + 1 / A 6 F E J d B v 1 W h f z i 5 f w 2 Y c f x g 9 / + C y f n c S r P 3 8 T j z z y C H 7 0 7 H N 4 4 s T n C O c i 2 F h f R i o 1 Q p f B a 0 c L 6 Y / h t Z k m h S 3 S Q r B t + l k b 3 Q 2 k B 7 t x 4 c J l 3 H f f I a a B v H P l B j z r q / M D O Y Z K p D o 2 N Q f n z J k z e O A 4 H S 1 K p i E x o V j S / U 2 S Z j L 4 k 5 j U p X Z X / U S 8 J z y v l O w g N T S I 1 N i g t G l E n Q T R J S V Y H Y D 2 W h l R P 9 H / v n G i S 8 3 / q 0 i a U y T d S 2 S O G z f m s b K y i s O H D 5 v R 9 P F 4 H E e O H L k t U B 9 u v A 1 f s w h f 8 R b S 3 W t k i P c x S L A w K V A 9 C l Q j S K j n 6 y H P Y L W O n e x a c U B h I r S s t W m 9 e n T 6 K V C a D D h J f 2 W U V j c S z N O v q B K u 0 W f i + 7 t Y W b u a H m Q r Z N a l E E r X t V d T m E x K K J c e g T 9 J 4 R m d o Z U n k 8 Q T h H x x 5 P b P m Y 2 r g 1 Q A W h C y 3 9 w Q Z 1 E 7 x / H C r X U c o f K K M R 0 D a k m v G E 4 t f Y I f g i z 0 g b S + n 8 O w b m q z v f A m D o 7 e a 6 y X l J G Y V 0 I h R t Z 4 u 1 w 2 i E K R 0 D s S M U w v R v 0 o s Y 4 p q N e L b 2 J X 1 A q M K E K 0 U m 9 q p S E 7 Q V D 8 J J I g u Y u r R A j P t G S X S G F L i C R M q n u F I 0 H V Z y F f H u 3 t P H x U H p 6 Q u y y d b f I W K c 1 q M l + s v Y X D u U / T 5 2 O + h p Z G z y 4 9 0 8 L + k 1 U E I i N I J G m 9 W z 0 8 / X f f x 1 e / + m W W S x 9 P f / 8 5 x G I x n D j x C J 5 5 5 n k 8 + e T n M X / j J p K p F F 2 e G f K v 5 R u l T W 5 A T y N 9 m e 8 + L e q A l s G J p a g A V / H 6 O x / g 0 I F Z 0 9 4 g G C o h 9 P 3 l X / w L s / u G C s A 4 Z 2 s b O H 3 6 N I 4 d u / + O U P B k r v R b / G 1 + i 9 m l F W w L i E i w U U n Q c J b b 3 w 5 J P 2 8 H Z 8 6 y b F a 7 i R S G w r P X 5 n T 7 / O v I d s 5 + M s l U t z Q K g A W t i Y A f f n g Z i w s L Z h T 9 a 6 / 9 3 D C N R s O 3 m j X T 4 j Q a S B L q e a j R l h B v 1 + i 3 r d u x r 7 Q u r C d j I W X k W r T E V W a y y p 8 a I a g t P m U F G / 0 Q I R S V Q j + C U V 8 G a c K H l J 8 Q k M I U 8 j S Q Z Z 4 n q H T G W v S F K J W N l T A q i 3 S S l w V T V W m C j Q n C T F Z M O E n Y H G X 8 U f o m B V o a O u 6 M u 0 3 r q Q G j 8 S T h Z a O D K 9 0 + p l j / K Q p e t 6 / p 6 U G m o 0 M B S j O M i D n 6 x K B B w r 7 C Y A X Z e A 5 + W j Q Z F l c Y p P X D Z A o t 9 6 X d 0 N 2 d H V v D j n e R 6 l m K V w w r y t c W k A l N m 3 r T o a D q T I 9 I v 6 2 Q 6 F t 7 L Z J T r 0 G 8 L r n v K Q 4 X i p l 3 v Q n 6 x U s U K A 2 Y v c M E E l T F r 0 P K P e 3 M 0 A A E U K s S 4 m o V q 5 g H V 1 + 5 i d S e G s I p 9 Y F R m L U 5 Q t e L u / e P U u A J 8 9 s D 7 N m z F + P j E 4 S o X c z O 7 i F c 3 8 B I a p R K g f X H P J T K D e a 9 S 7 j Y I r w d M F + a v K j F h O h G m C b 6 B q 5 X P k A 8 5 0 P L V 0 G t v 0 0 e a L G O J + D 7 5 j / 9 0 6 c 0 x M I g O W Y w l 5 v A 3 N y c u V Y m R T p L A y g j R p P p N w t Y z a p q G X c F Q S R h I p g j 3 1 m c / K v I F A y / 0 / g 1 l 3 a G I 5 K F + j V B G L I C N Z T y H S R h M i L L c 5 B x q Z 7 U T 6 Y W y U O H D u K x R x / D / v 3 7 y K R e + v M V B P w + + l w a x k J f j o V Y K d 9 E m G b d 5 6 c d N Z K k P F H j 8 m j x X o V J L T F K L U i p a R d 0 w w n V H F o q h 1 B g G u M a d T 0 o 0 1 J N 0 B e L I O F x k K P Q j T N s p 8 g P N w T 1 H F S X a d E a T C k F n 4 W L U C x M b B y C n 8 I e o P + j s 9 o N / R Q E 7 T T h x H J I p J I o 5 p e N n 7 T o c z B J G K q m + c 3 t M t K Z O F 5 6 7 Q w t W g l + h 1 a Q + T v 7 / i W s l D d R 2 2 j S l x w g x 3 c M A q B 1 t / 2 J f u N r a B S B R r m L a T Q C X W W m s r X 1 K D + r i 3 y + g O x o C j P Z A y w b D 6 5 d v Y p 0 O s M w N P P A t v D q k H a X J Z O A W D 4 a M C 4 1 x 1 u B c o V s 5 1 n x S L h 0 7 a v M 0 + / b b Z 7 t J L 1 j B c r W d 4 h C o 5 a 2 O C G n R n 4 s v x 3 C 3 k 8 7 V J K C r W 1 0 W C f G Y v Z p P r X A D O v K D U N x N Q j e + 5 4 m C A y p o L Y R D W q Q q 7 X a Z m 4 X 6 0 X f q / n c p Y C / g + 2 m v G i b d p F a N c O + E U K + x b O 8 S 2 F h Y p x w C t G U m s q Z W P 7 L b + Y x k p V e t b d E b s b t t W 7 f C V S k Z 3 p H W v t X L D 7 E T G p 8 G s M x U k y B Z e I V l r u g y G 9 D H 4 d 8 B u Y p S Q x K z B 6 Q w B n h 8 p j J k H p 0 1 8 E j f E 8 w p w 2 H s K O Q V 1 M o G Y i W q l f N o 1 9 a A r Y u I 1 h 7 D e F E C Z 4 Y V U S E X x K G D c J 9 b I Q 6 u O n 0 s c C 8 b j L 8 K i H B 9 i C N z V a E l T K J f b g X u 4 I Z j L D g R 8 I 9 Q j 7 b B D 9 B A R t v U O s X g P J N + l / z P t S W K c i E M r 1 2 E 1 5 q 6 C A V m p f Q L z B C g e T R C 6 m p m 0 K w 7 2 5 U q t v o e 8 U g A 2 p O W Q M / X i G v P k i L l K S w o d O k H 0 i B o F J I x K N m W Y M t z V s i P B r w Y K b N U l 1 a 6 s t D x h b D L L y z T O 3 b x M N P f g m d d h 1 X z 5 / D y N g 0 d t 9 1 C O d + 8 R q L p Y P j j 3 7 G Q k i W 6 f m L l 3 D q 1 D v Y z G 8 Z Q f n j L 3 8 R x + + / 2 y x Z 3 V N T v R Q k y 1 0 C p d W w e m 2 N W J d w d s l b O d Q q Z E S z X v m Q c / i f Y S f + Z 8 4 i 8 o 6 v U 0 D b m z a K R s K v R 1 r 5 t k d r r 5 H t Z k g c + S X N t C q Q w k a B C q a B x Z f G M H t y i Y J A i 0 7 E o X j U W u k b F N H s 2 k G w L i 0 3 z h J J H D H C J e r z e 8 O C R B a y l p I J r c G n f I p / 5 K I Y Q f R u M Q s Z 0 z L o k u O N Y i R w S D 7 U T d M o Y U d h E 4 L U m v j O d 7 6 D O f o W 0 l i n T 7 9 O D Z R C n J j z T 7 7 + d V M A J n c f J 9 5 X h K a Y l B D 6 F O q n 0 f o J H y c N d t X a C i I r g L r H d 4 f 3 d p J p Q O D 5 V / l S E i g J k c 6 9 T o + F J 5 N M 6 M m K 0 F i 5 p f l 5 v P y z l 4 m N 9 + D q 1 S u E O w 6 2 t g q E U R X s 2 j W D b 3 z j 6 9 j K a x 4 U 0 0 5 G f O f V F 3 H s w G 5 4 S 9 f Q 2 n y H / s p Z p M Z 9 6 D h k V q e D 2 G g I K x S Q R X 8 X t 6 g U 1 l k W L c K q f C e C t W Y M o 6 1 H s M 8 7 h 4 l g E g l v C y k K 4 X e / + x 0 c m E l i f 9 y L r Q + v 4 e Q D T 2 L j c g m V W z 1 c P n 8 V R + 7 e A 2 0 p K k u k f i N / g r 4 T 8 b w / m U A g l a E P 5 I O T 2 4 s + t W S d U E R z 1 a g 0 D Q R 7 s Z T H w 7 R o U S d i q q V D 3 8 Q h M / i 9 N e Y / y j o E 5 i t X + E 0 F Y 6 E 5 b D U X z I 4 l 8 m F W W u 9 i d + w h w / x 2 D h I Z t r F O 2 E O h D 8 V o O U s I U c G 2 G + U h c 4 K W r E 5 f g + F S C e r 9 4 n Y V W S r d R J w K Q h h 4 S O I p H b I C t g G C d V J f N + d Q Y m Z o t S y M s 2 F Z n 0 U M u 9 F Y R q 7 0 I f z T J 4 1 V d J W 0 L K n m J 2 m K j T 0 H C f N o 5 Q X 5 K L T d Z h e X f 1 z D 3 J f t R u m K 1 8 w W U G O O r 2 q a 1 8 3 9 b h O 1 7 j o S g e n b e d 9 q 0 O f S x E K m V + t g i L R 9 k f w i 9 U U p f m M 5 m V 6 1 i m u s Z L m z T A E n P B x U y W + E l x 0 q v 7 W V + Y H r H E q g 4 s m M c f 5 c x r x N 4 v r b K u T X k Q r H C p F M s Z / w 6 O P f 7 R Q o k W 0 6 / U 3 C F s S j u d 4 h X P L D O v Q / N A V b j q E c a / U f C H Y a I 6 1 X 3 a B 3 X h v S E J s 2 t a Z d C 9 t D b f T 2 a y / h o b u n a K U 2 s H T p D S S 9 V 5 E Z L c M X b 8 G b p H Z M e F A O t r A a 7 G C F k G e e F V s m t F p t h e B p 3 o f J 1 k O Y H e x F h o I b Z w I i g z p + / N I p 7 N 2 V w u q l y 3 D q H X z + U 5 / D z f M r 8 H d 8 m B 7 P o l K s I a p F H H q 0 H J E M e m r d y 4 7 S h 0 j g 2 0 / / C H f d c x Q P f v Z h / P S V 1 3 H i 8 U e R o u U S b W 4 W c M b X w h N J u 5 S x D t W l s h i g 0 N f b 8 r v o v N f P 0 0 i 1 M R U 6 j u X m G T I a R Z d 5 j d D f y v n u J V r o o F V R E w s h V D R K Z G Q 7 9 N X h 7 Q j K E T 5 6 q C B E Y m 7 B o I 3 e e b N + n v h C n e O p d B S r t z Z Y u X w 3 k j b C r n c l I E p X v V d A L E C L 2 y o h H C U k 7 N s + I f G d G F W k Y U h a A l w C 1 l 9 5 C b 6 p J 8 x 9 K W r 5 d 4 K Q b j O 8 m 1 d X o A r N 6 1 Q G d W y c z m H u C 2 N m u J z i V h q i E e a J C q Z Y l l B Y R S A f T H 6 j S 9 U q L S 4 t v G a s a 0 C u I J 7 W h 5 d l N s L P Q l U 6 1 d n b 7 d S h h X v E t 7 b z t 4 O N 1 k 2 U 2 i 2 t H P v P n j I Y k x F r x K + m b 7 j 4 8 Z f o Y 4 L x y W S 5 V m W k 6 R 5 N a h i 1 + u 3 8 V N M w 9 N u 9 Z 0 Z 1 8 / y b B L / z H d l D s / S v t N D Q / x K M b D Z b x M y 2 K d U E 7 N I n h K 9 C q l d L 1 E 5 5 R O I J Z G g Z t C Z c v 0 e m d q I 0 G I R S t F w B L + G A h o k H K M I M t s P i q V N w m 4 x b I 8 a j v f s x 7 v k d T A 6 0 w d o M x s K j i P u S S E X H k Z 7 p 4 v D M Z 3 D 8 8 E M Y z 8 0 h F h 5 H J j d N u J I z r X D h R J z W h 8 o s N 4 I e z 7 5 4 H I F o H F 7 6 T x e u 3 U R m b A y r h W 2 c u 3 A R h 4 / M 4 W c v v 4 z n f / o z f O q B Y 7 h F Z 3 y P s V i W y Q w D M + 9 a 7 L J O f 8 l P h F D t 2 p V 8 m 4 R k M / F 7 m a 4 x Z C M z z F O Y 2 F 9 z w D p k H N Y 5 m Y P c R A 1 u l Z P 4 w C 6 g I 6 t I g W m / i 2 p f C 4 L S e U f J N A q o S V n l X F z X F j J 1 + l V h O N E k 6 8 O O f N C h N K m f x / H R Q n h D f I + + X P / O k C N X 8 C z v W P I 2 F u G N 7 z V 5 u l V / C w F C u C A t h 9 s I Z n i U g q U l 4 u r 1 F u q d L d a 9 g / a 1 H L K H r B + m M a X a 4 m Z A 9 O P o P H C b 1 u V T 2 5 b F O + R D b i y N p h b p I C l e l a M p U 0 F m v m / 5 m J a W 0 J g l Y 9 5 z B c / x x F H q b N N C 3 b o w 0 P w W k R O O I 5 Y Y M 1 p A s O I j H M g A T Y a Z m F 9 P d y y U q E M Y Z q w P E + L 6 S P K h R G Y m 6 j A K C R U h P s 9 3 L N d v T E M / y V w y S A 2 w 1 8 L 7 p r G F c Z p C G G o 4 N b c K R l j n 1 z a 1 1 r a u o N W z 8 I h F b v p y B v U K O u W C 2 U j A R 4 Y M e h d Z Q T f h T e Q x i D W x F e p h h c K w 4 R 1 D 2 z N K q P U p B F p 7 M e 6 d R s o X Q 9 z v M A 1 + b D c W y I Q r m I k + Q E Y i M 7 Q J J W o l 0 7 z d r l U x U F M x r Y V f c 3 S 8 E f W G 0 Z c K Y s C K C m g k Q 5 B O P u t F / U l t v q e h Q L V q H T H 6 S K L n 1 2 / h 8 V S S P k z c a H H B x t X W O U w 7 u + H x j + F W 7 S 3 z n q j Z 7 O C u z G e Y f 5 Y Q i 0 y a X / P a 3 E r Q d a + x h o E 2 E x h a A a 0 E 6 6 V A + U P J I Y R S 3 1 S f l u 5 t T D n H T b 3 q X V E i Q U h a t B s 8 t L Q 3 L c t W 5 S 7 G F u p Z 7 7 6 H U e 9 R O v 6 E z z 7 6 R 3 y u O F x y V 0 K S g L 7 7 7 h m U i m U K d w v 7 9 + 4 1 i C m V T u L 1 0 2 / Q u n n w x I k T J t x o 1 E G 5 b H t 2 9 d 3 1 Z w P Y 9 0 X b 2 v i v / 8 2 / x e c e / a w Z c r Z 7 M o v n X n g V u W g G X / i j J w w v K G 7 x h u j C h X M o F L Z w 4 s Q T Z q U j s 6 H b k B S u S R u V t q 6 7 7 T J l J U 1 l 4 q 6 2 J D 3 E c G g o f N / 6 5 9 9 6 y k + o p 5 V F H W p k 4 1 y y w L R m t O F O k S I 1 E Q 9 u a y S R F g r 5 e M u c + W a Y S J E Y u E W T K O i h e f o M g o K l Q 2 E O X y L J 8 b T n H T c / T n p l x 2 P T X 6 W b O 4 R c a x 0 6 J g x X 6 9 l P l G a N L R T 2 N p p X i e A T n S s 1 u / + P 3 h F U 0 d Q A M z a O A q F t p A f e G C 1 I C h 5 n g u d x 9 A O 7 4 P X v 4 3 0 6 o f 2 D 9 J W m E G g f Q i 4 w g 1 g / j C i / 0 z w o x b v V u 4 Y R z y w t f o x w J k p F F S a T q I r J w E Q E 2 s a m p / l G 3 Q I C t J D b 5 A 1 t d e k n T O k w / Y G w Q 8 t I r c 5 0 u W l s U 0 m 5 S w X f K q 4 h y j z E H I v 7 V a l t Y n o 1 M P j p v G s d i H p j h I L Q Q C S Q h p c 4 X 2 I X o d 9 n X m d C j B Z m X F p w U o O D v c G E E R 4 N P w p K s L r U A l 7 b 8 S o h U P E m n E n e t 8 r P 5 Y d a s c D n F E D y j p I n / y O s p c g o b y G e s + F p a I 1 1 h 7 A q S N + S 2 e d 9 H e p I 7 Z t m b s o I 4 x y w T m o 4 f m y O v n v Y b J 8 k g 1 A q V W h F R k 2 D y 4 G D m t 9 E B c m 4 v B 7 y p E c L e 1 K Z X B w g t W u T m W o g n k r j 3 s O 7 c W N h H b P T 4 9 i 7 d x c 2 y y U c P n Q X 8 2 B 3 C X G t 6 P X r 1 0 x Y s 7 v 3 m P K Q 5 d H 2 T W o A 0 t I P y r R V x G o N r r E E 7 e R a C Z q U n F H G L B / P x t r i Q E w l T R I K R x G N J a l N 7 D J O I h W e K 1 e G + K P J 5 z K 1 A 7 W 4 7 O j Y t f R R C y X S V H k 5 e A o z I C Y X p 5 G k a b S c l i s o m p V L Y 2 6 s i q y Y e P 6 T G i P c 5 n Q J k 4 J y 3 2 i z Y K R 1 H Q n D b 0 x 0 r L f W h 0 J m v 9 O s T X I L n f I m f R G G 2 G o S 9 Z V Z y H T W g x q b 2 I A v 6 k e L D L M t 6 F K 8 g n 7 8 c Y Q H U Y R p X T w 9 d V J 7 z W S 4 j P 8 g Q n 4 x u 1 J G g V X R K J 0 S K i o n n d E p Y a l + 2 c Q t G B Y e 7 M f o + B j 6 H j r a P S o t N T g M 8 6 R O U n d 6 j J T P q 6 t X s Z / p y C Y 0 q M m S 7 s u S B O k 3 X C 1 f Q K 0 z Q g u Z Q j w 4 i o X q m w j 0 0 p h M H h y + b c N U 3 V T J b A F v k 4 n Q j I E g G U 5 D m L T 1 p Z z h m I n X C p S t Q J 3 1 u 1 V Z Q n Z i l j 7 d t h l U H I h O m O c q 0 4 + T h L L f W I Z 3 6 K e J F P 9 t 5 c c w d X g L b 8 A 7 9 o g J X 4 d I y M k y s Y V 7 Y v x k w o f K 1 p b x d d T B e u 5 / F D H + Q A I j E 3 a Y k c r d r I m u F W F p K N R y J + 7 v E + a y o k x d 8 D / y s p f Q e h + q W 0 t G e U W T E 1 h e X s T Z s 5 d w 8 s n f J a z 0 m v X / s 7 E Z N G s b t N g a U + k 3 V s p Y a K a x Q + v u + 4 s / / 9 Z T k l R l Q h h a o 8 1 t 2 7 s 1 4 x Z O D S V A x G s 1 z b r r L u w c P c G 0 8 / l Q O l x i R L J G a i n R F O u d j Q + 6 l F B J L H S t Q 8 M + 9 L 6 5 z 6 C M I d l B E j r N 3 F U o L m R z K 1 j b a V K f m + u d S f g I u d J 3 + 7 k H v / j p j 1 D Z z q N c K O D q + T M Y m 9 l N s 9 7 B 1 Y v v Y m b / Y a y t L q B G n L 6 V r 5 K 5 R + g G 5 L B d a K N R 8 y E e o I a K P 0 K / J I G w Y J p g g Z i G F V X p r a i u U O 8 W E Q t m j P M s j a c 4 Z Q W V Y V m o Y v U q f b c j i A T H q K g y C B L G C C m E 6 I t c v L y I a D x G O J U y 5 a 0 F Y 7 Q G h c q m U W 9 g o 1 n D 7 O Q 0 s v E Q N f w A 4 U g Q k U j A 7 J w S o E U c j U w h K s z f q K F T W 8 M 0 f b i J 7 A z f Y z g E x 1 5 Q O f R q a N f X m f a m c d Q z O U 0 s a a B d J u M P y O w D v t e v m k V M i I O p C A h Z K T h q R I k l t c 5 7 C l V a e Q 3 f 6 X U q N O z a P 9 c W s A T F F R I d Y v J 2 s 0 Q h K p P f 7 I I q u u c q M / c d X 3 M R X W f K P F c d u 4 I k R e E K l p 4 F 6 d c 2 K m V T X z 0 K f 4 8 K q r r W Q n y S a E s W j A y k d 1 v M e z K 7 h 8 I S w c p m E 5 P T + 6 i A H R T K f k z t O g B f M I l z 5 8 9 i d O I A F V m E 6 d N I n g B m Z j J Y W 8 s z L o b f 6 q H R q J K P P Q g 6 C T O m 0 U 2 z a t W h h T T 7 Q 7 k J 1 s L 8 Q W J 1 m X I D + Q z x V X 5 g v h g y o S Z 2 C W P u 7 O w y Z J 5 L o 1 g L Y m r d f C + T H r B T v k 3 L k R x E G 6 w r S L J I a q w I k O F M A v m c 5 W W s k Z 6 7 Z C p G F x Q m o 2 1 M R L Q q / M C d O O i m 8 x P J f b b j H R n j k S k 6 w J 0 m 9 t x 9 l G X h R 5 M + V C o 7 R g E i c w d C 8 L N c U p M z p h + o 0 e i Y 4 S d e M k R l Y w 3 x 5 B 4 D Z 6 V L p G y U R p W n t k b R S O Q o h U T 3 g g q H J s q t A C m w 1 1 4 / h b m 5 + 1 n R K Q q Z 3 2 y Y r Y 0 Q f M R D a v r X Y F U t 6 a X 9 l g T B p P y k 9 K T I 5 P v e K l a Q i c Y R o c P f b G q n C i K I p i b R d b C y d R F L l c s o E f 6 k 4 / s x 8 G m F U / k z 9 n m n S 8 X V o + L k t z 6 H P g 3 j l X / V 6 a l j 1 4 d G i x A s m u Y 3 h D + R c b 6 j / Y Z 5 B B m O P 8 E j z r Q I O t n W O j F w R 5 a c / p a r 6 B a r b y E R n D S D A P S O B M J P S J l O J 0 w 6 l x t n C K H q i E f G b p e b w u n X b g C R W R O O f o t c i 2 P K b 3 h f c L l d J 2 I S 3 z I O L d B W L X m Q 3 c 1 0 G o H z 4 g c / e A Y H j 9 x n L R W Z M E 7 I q L Q o v B Q V g g R U F m t x e Q k T 4 9 N Y W y 8 S V q Y Q i 8 U p E y x / K h d B z f M X L h t j M z s 7 z T g 3 m Q Z m X H 1 X B N E 6 k p m s / G Q L d X R W v 5 M S q j 8 j C C J W 3 C f x p z L l E j + 5 Q 7 z W I 4 V j f 9 w x M R 1 C J w n B b Y F z i c I h Q X K 5 X C 1 O W i e Q a N U 2 X M h K u s T 7 L k P a J l A 6 w H z f t P 6 Y X 7 + G 9 J H o I 3 G T n 8 i g 3 d Y 2 J n b t w / L 8 d X S a b b Q a L V q r d w 2 M K K y v Y H N 1 G e n R S T I B r c L a C h a u X c d I b h d m x u l 8 K 7 0 K i m m w 1 t 2 H 9 e o 1 j A f m T B S 2 w j Q + z r a g q q K N 5 u W z x 0 + c p I b n b z E a m S I Y C v O g h D O P G s n Q q q 2 j U K + i T m G q M R x t Z v 3 0 m 6 f x r / 7 6 r y k s 2 8 Y a X l p a w / x W A X 9 7 6 l V 8 u L q J d z Y 2 8 S / / 3 b + n t T m I m 6 t Z + D 0 H C E 8 j m C + V 8 d 7 K G k 5 f u 4 a X L r 6 P Q r O F / 3 r q Z T P o N k h r 1 g t Q Q E J Z 1 N U V Q B 9 G T d h M B I X L O t 6 f R J u 3 b l J z V 2 7 D U K V H z e 0 S f O U 7 R 8 j b p o u g O t O h E e Y q 9 G J h 1 Q j E h H M / E q E 9 h s H V B S J I q o O 2 w J S j + E h l p r D y j U s s 1 / P m O 5 W f B E K w X O X o G B e F h o E W q 1 O i s u D 7 5 j 1 P E G M T o / T L N B p e T f R K 5 R 1 S G D r m b y 6 Y v l P V 4 c Q Y l Q g F 0 + x F R S G M Z f Z i a b W D u w 4 e x 1 0 H 7 m P c V I z 0 B 5 3 w O E K x S f q 5 W X g C C b 4 b t p B P i V Z m v U y A 4 4 R N 5 q x W G H K e e W 4 v 7 T 3 1 G 9 k m R H P H f T Z M r c v w H 4 G D J F k p I j Z T Q Q E W l s i + q Y s 7 U E 6 k x f O 1 Z p x 5 y m c m L g n N M E w b t w f a y l I v O c P w P k 5 G O Q z z d z t w k U m g P T R 7 N 5 2 O m h E D q Z S W G 9 N g 0 i h 2 H 5 j j p 1 7 6 B 1 P I T c 8 S L 9 O 6 R s K s o D T S 2 R T 6 h D c B u v 3 t H o V K K w P 1 W m Q J + h 2 s i I i f 5 d i p S 4 s w r g 7 C 0 Q z q 5 V V q U T q 0 v N 9 j W O q Z 7 8 o i d O m 3 E K 5 A 2 w R 1 G 0 Q I d b x A A V n 1 B 7 H A G F a Y / o V W A z e q J a y 2 6 i h t l X D o M 5 / G S q l k G P / U 8 y / i j X f e N q 1 Z 3 T B h O 9 O 2 Q K F p 0 Y + 4 + M 5 5 / O K t M 6 g S c Z z + + c + x 6 8 H j + P F / / w F u 3 r g J 3 7 4 x r F 2 7 h e d P n c I i h X a d a f 3 b H z 6 L 5 t 4 p Q s k m l l d W M D m 6 G w l N o 2 c 5 q U F K j L y T A u E U U p m 4 s X q i f q d q l k L W e + I h 7 U F 7 R w D U S a s + S G 0 W k D W C o m e u U m c t o 9 h a Q s I z j j A q 6 P r t W E H 3 v Q G V y U j 0 g B k U q y Z 7 I w z d M s t O V S z e Y A K o r E v z C U z O J Z l e K l p a j g v n z m P 3 V M Y g i p 2 k O J U u H U l C 6 r N n 3 8 P B g 4 e G T 4 e + N E P o q 3 G G l k 4 N L O J X J 8 S U e i M G q W w R I W h f X 4 3 G 8 H o 7 + F 9 M a t 6 w i 2 / 0 n Q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 N a m e = " T i p   A v e r a g e s   % "   G u i d = " a 9 7 c 3 b e 0 - 5 a 6 2 - 4 4 f c - b e d e - 2 8 a b c f 0 a 4 b 8 0 "   R e v = " 1 3 "   R e v G u i d = " 6 f 1 d 8 e 5 5 - d b 4 8 - 4 d 2 6 - a f 0 5 - 8 c 3 d d d 3 6 9 3 d 8 " 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 H e a t M a p B l e n d M o d e = " A v e r a g e " 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0 . 0 1 4 0 0 0 0 0 0 4 3 2 1 3 3 6 7 5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0 & l t ; / C o l o r I n d e x & g t ; & l t ; / C o l o r I n d i c e s & g t ; & l t ; G e o F i e l d W e l l D e f i n i t i o n   T i m e C h u n k = " N o n e "   A c c u m u l a t e = " f a l s e "   D e c a y = " H o l d T i l l R e p l a c e d "   D e c a y T i m e I s N u l l = " t r u e "   D e c a y T i m e T i c k s = " 0 "   V M T i m e A c c u m u l a t e = " f a l s e "   V M T i m e P e r s i s t = " t r u e " 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 N a m e = " A d d r e s s "   V i s i b l e = " t r u e "   D a t a T y p e = " S t r i n g "   M o d e l Q u e r y N a m e = " ' T a b l e 3 ' [ A d d r e s s ] " & g t ; & l t ; T a b l e   M o d e l N a m e = " T a b l e 3 "   N a m e I n S o u r c e = " T a b l e 3 "   V i s i b l e = " t r u e "   L a s t R e f r e s h = " 0 0 0 1 - 0 1 - 0 1 T 0 0 : 0 0 : 0 0 "   / & g t ; & l t ; / G e o C o l u m n & g t ; & l t ; G e o C o l u m n   N a m e = " C i t y "   V i s i b l e = " t r u e "   D a t a T y p e = " S t r i n g "   M o d e l Q u e r y N a m e = " ' T a b l e 3 ' [ C i t y ] " & g t ; & l t ; T a b l e   M o d e l N a m e = " T a b l e 3 "   N a m e I n S o u r c e = " T a b l e 3 "   V i s i b l e = " t r u e "   L a s t R e f r e s h = " 0 0 0 1 - 0 1 - 0 1 T 0 0 : 0 0 : 0 0 "   / & g t ; & l t ; / G e o C o l u m n & g t ; & l t ; / G e o C o l u m n s & g t ; & l t ; A d d r e s s L i n e   N a m e = " A d d r e s s "   V i s i b l e = " t r u e "   D a t a T y p e = " S t r i n g "   M o d e l Q u e r y N a m e = " ' T a b l e 3 ' [ A d d r e s s ] " & g t ; & l t ; T a b l e   M o d e l N a m e = " T a b l e 3 "   N a m e I n S o u r c e = " T a b l e 3 "   V i s i b l e = " t r u e "   L a s t R e f r e s h = " 0 0 0 1 - 0 1 - 0 1 T 0 0 : 0 0 : 0 0 "   / & g t ; & l t ; / A d d r e s s L i n e & g t ; & l t ; L o c a l i t y   N a m e = " C i t y "   V i s i b l e = " t r u e "   D a t a T y p e = " S t r i n g "   M o d e l Q u e r y N a m e = " ' T a b l e 3 ' [ C i t y ] " & g t ; & l t ; T a b l e   M o d e l N a m e = " T a b l e 3 "   N a m e I n S o u r c e = " T a b l e 3 "   V i s i b l e = " t r u e "   L a s t R e f r e s h = " 0 0 0 1 - 0 1 - 0 1 T 0 0 : 0 0 : 0 0 "   / & g t ; & l t ; / L o c a l i t y & g t ; & l t ; / G e o E n t i t y & g t ; & l t ; M e a s u r e s & g t ; & l t ; M e a s u r e   N a m e = " T i p   P e r c e n t a g e "   V i s i b l e = " t r u e "   D a t a T y p e = " D o u b l e "   M o d e l Q u e r y N a m e = " ' T a b l e 3 ' [ T i p   P e r c e n t a g e ] " & g t ; & l t ; T a b l e   M o d e l N a m e = " T a b l e 3 "   N a m e I n S o u r c e = " T a b l e 3 "   V i s i b l e = " t r u e "   L a s t R e f r e s h = " 0 0 0 1 - 0 1 - 0 1 T 0 0 : 0 0 : 0 0 "   / & g t ; & l t ; / M e a s u r e & g t ; & l t ; / M e a s u r e s & g t ; & l t ; M e a s u r e A F s & g t ; & l t ; A g g r e g a t i o n F u n c t i o n & g t ; A v e r a g e & l t ; / A g g r e g a t i o n F u n c t i o n & g t ; & l t ; / M e a s u r e A F s & g t ; & l t ; T i m e   N a m e = " D a t e "   V i s i b l e = " t r u e "   D a t a T y p e = " D a t e T i m e "   M o d e l Q u e r y N a m e = " ' T a b l e 3 ' [ D a t e ] " & g t ; & l t ; T a b l e   M o d e l N a m e = " T a b l e 3 "   N a m e I n S o u r c e = " T a b l e 3 " 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G e o M a p p i n g T y p e & g t ; S t r e e t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2 . 8 8 5 2 4 5 9 0 1 6 3 9 3 4 2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2 . 7 7 5 9 5 6 2 8 4 1 5 3 0 0 1 & l t ; / D i m n S c a l e & g t ; & l t ; D i m n S c a l e & g t ; 1 & l t ; / D i m n S c a l e & g t ; & l t ; / D i m n S c a l e s & g t ; & l t ; / G e o V i s & g t ; & l t ; / L a y e r D e f i n i t i o n & g t ; & l t ; L a y e r D e f i n i t i o n   N a m e = " O r d e r   C o s t   "   G u i d = " 5 e b 9 7 f 6 1 - 4 5 7 e - 4 9 4 8 - a 1 3 9 - 7 5 9 5 2 8 d c 2 f 7 7 "   R e v = " 7 "   R e v G u i d = " f 6 f b a 6 d 3 - b 3 5 3 - 4 c a e - 8 9 a e - 7 5 c 5 3 e 9 d 6 e 3 c " 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 H e a t M a p B l e n d M o d e = " A v e r a g e " 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2 & l t ; / C o l o r I n d e x & g t ; & l t ; / C o l o r I n d i c e s & g t ; & l t ; G e o F i e l d W e l l D e f i n i t i o n   T i m e C h u n k = " N o n e "   A c c u m u l a t e = " f a l s e "   D e c a y = " H o l d T i l l R e p l a c e d "   D e c a y T i m e I s N u l l = " t r u e "   D e c a y T i m e T i c k s = " 0 "   V M T i m e A c c u m u l a t e = " f a l s e "   V M T i m e P e r s i s t = " t r u e " 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 N a m e = " A d d r e s s "   V i s i b l e = " t r u e "   D a t a T y p e = " S t r i n g "   M o d e l Q u e r y N a m e = " ' T a b l e 3 ' [ A d d r e s s ] " & g t ; & l t ; T a b l e   M o d e l N a m e = " T a b l e 3 "   N a m e I n S o u r c e = " T a b l e 3 "   V i s i b l e = " t r u e "   L a s t R e f r e s h = " 0 0 0 1 - 0 1 - 0 1 T 0 0 : 0 0 : 0 0 "   / & g t ; & l t ; / G e o C o l u m n & g t ; & l t ; G e o C o l u m n   N a m e = " C i t y "   V i s i b l e = " t r u e "   D a t a T y p e = " S t r i n g "   M o d e l Q u e r y N a m e = " ' T a b l e 3 ' [ C i t y ] " & g t ; & l t ; T a b l e   M o d e l N a m e = " T a b l e 3 "   N a m e I n S o u r c e = " T a b l e 3 "   V i s i b l e = " t r u e "   L a s t R e f r e s h = " 0 0 0 1 - 0 1 - 0 1 T 0 0 : 0 0 : 0 0 "   / & g t ; & l t ; / G e o C o l u m n & g t ; & l t ; / G e o C o l u m n s & g t ; & l t ; A d d r e s s L i n e   N a m e = " A d d r e s s "   V i s i b l e = " t r u e "   D a t a T y p e = " S t r i n g "   M o d e l Q u e r y N a m e = " ' T a b l e 3 ' [ A d d r e s s ] " & g t ; & l t ; T a b l e   M o d e l N a m e = " T a b l e 3 "   N a m e I n S o u r c e = " T a b l e 3 "   V i s i b l e = " t r u e "   L a s t R e f r e s h = " 0 0 0 1 - 0 1 - 0 1 T 0 0 : 0 0 : 0 0 "   / & g t ; & l t ; / A d d r e s s L i n e & g t ; & l t ; L o c a l i t y   N a m e = " C i t y "   V i s i b l e = " t r u e "   D a t a T y p e = " S t r i n g "   M o d e l Q u e r y N a m e = " ' T a b l e 3 ' [ C i t y ] " & g t ; & l t ; T a b l e   M o d e l N a m e = " T a b l e 3 "   N a m e I n S o u r c e = " T a b l e 3 "   V i s i b l e = " t r u e "   L a s t R e f r e s h = " 0 0 0 1 - 0 1 - 0 1 T 0 0 : 0 0 : 0 0 "   / & g t ; & l t ; / L o c a l i t y & g t ; & l t ; / G e o E n t i t y & g t ; & l t ; M e a s u r e s & g t ; & l t ; M e a s u r e   N a m e = " C o s t "   V i s i b l e = " t r u e "   D a t a T y p e = " D o u b l e "   M o d e l Q u e r y N a m e = " ' T a b l e 3 ' [ C o s t ] " & g t ; & l t ; T a b l e   M o d e l N a m e = " T a b l e 3 "   N a m e I n S o u r c e = " T a b l e 3 "   V i s i b l e = " t r u e "   L a s t R e f r e s h = " 0 0 0 1 - 0 1 - 0 1 T 0 0 : 0 0 : 0 0 "   / & g t ; & l t ; / M e a s u r e & g t ; & l t ; / M e a s u r e s & g t ; & l t ; M e a s u r e A F s & g t ; & l t ; A g g r e g a t i o n F u n c t i o n & g t ; A v e r a g e & l t ; / A g g r e g a t i o n F u n c t i o n & g t ; & l t ; / M e a s u r e A F s & g t ; & l t ; T i m e   N a m e = " D a t e "   V i s i b l e = " t r u e "   D a t a T y p e = " D a t e T i m e "   M o d e l Q u e r y N a m e = " ' T a b l e 3 ' [ D a t e ] " & g t ; & l t ; T a b l e   M o d e l N a m e = " T a b l e 3 "   N a m e I n S o u r c e = " T a b l e 3 " 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r e e t & l t ; / G e o M a p p i n g T y p e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2 . 3 4 3 5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2 . 7 7 5 9 5 6 2 8 4 1 5 3 0 0 3 7 & l t ; / D i m n S c a l e & g t ; & l t ; D i m n S c a l e & g t ; 1 & l t ; / D i m n S c a l e & g t ; & l t ; / D i m n S c a l e s & g t ; & l t ; / G e o V i s & g t ; & l t ; / L a y e r D e f i n i t i o n & g t ; & l t ; L a y e r D e f i n i t i o n   N a m e = " T i p   A v e r a g e s   $ "   G u i d = " 2 3 e b b 2 f 6 - 0 b 7 7 - 4 c 7 e - 9 2 b f - d 7 4 2 d 4 7 2 4 3 9 0 "   R e v = " 1 4 8 "   R e v G u i d = " c 4 7 8 6 1 8 d - 6 3 2 2 - 4 f 3 3 - 9 c f 3 - 7 7 9 7 d f 6 2 2 0 4 c " 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 H e a t M a p B l e n d M o d e = " A v e r a g e " 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3 & l t ; / C o l o r I n d e x & g t ; & l t ; / C o l o r I n d i c e s & g t ; & l t ; G e o F i e l d W e l l D e f i n i t i o n   T i m e C h u n k = " N o n e "   A c c u m u l a t e = " f a l s e "   D e c a y = " H o l d T i l l R e p l a c e d "   D e c a y T i m e I s N u l l = " t r u e "   D e c a y T i m e T i c k s = " 0 "   V M T i m e A c c u m u l a t e = " f a l s e "   V M T i m e P e r s i s t = " t r u e "   U s e r N o t M a p B y = " f a l s e "   S e l T i m e S t g = " N o n e "   C h o o s i n g G e o F i e l d s = " f a l s e " & g t ; & l t ; G e o E n t i t y   N a m e = " G e o E n t i t y "   V i s i b l e = " f a l s e " & g t ; & l t ; G e o C o l u m n s & g t ; & l t ; G e o C o l u m n   N a m e = " A d d r e s s "   V i s i b l e = " t r u e "   D a t a T y p e = " S t r i n g "   M o d e l Q u e r y N a m e = " ' T a b l e 3 ' [ A d d r e s s ] " & g t ; & l t ; T a b l e   M o d e l N a m e = " T a b l e 3 "   N a m e I n S o u r c e = " T a b l e 3 "   V i s i b l e = " t r u e "   L a s t R e f r e s h = " 0 0 0 1 - 0 1 - 0 1 T 0 0 : 0 0 : 0 0 "   / & g t ; & l t ; / G e o C o l u m n & g t ; & l t ; G e o C o l u m n   N a m e = " C i t y "   V i s i b l e = " t r u e "   D a t a T y p e = " S t r i n g "   M o d e l Q u e r y N a m e = " ' T a b l e 3 ' [ C i t y ] " & g t ; & l t ; T a b l e   M o d e l N a m e = " T a b l e 3 "   N a m e I n S o u r c e = " T a b l e 3 "   V i s i b l e = " t r u e "   L a s t R e f r e s h = " 0 0 0 1 - 0 1 - 0 1 T 0 0 : 0 0 : 0 0 "   / & g t ; & l t ; / G e o C o l u m n & g t ; & l t ; / G e o C o l u m n s & g t ; & l t ; A d d r e s s L i n e   N a m e = " A d d r e s s "   V i s i b l e = " t r u e "   D a t a T y p e = " S t r i n g "   M o d e l Q u e r y N a m e = " ' T a b l e 3 ' [ A d d r e s s ] " & g t ; & l t ; T a b l e   M o d e l N a m e = " T a b l e 3 "   N a m e I n S o u r c e = " T a b l e 3 "   V i s i b l e = " t r u e "   L a s t R e f r e s h = " 0 0 0 1 - 0 1 - 0 1 T 0 0 : 0 0 : 0 0 "   / & g t ; & l t ; / A d d r e s s L i n e & g t ; & l t ; L o c a l i t y   N a m e = " C i t y "   V i s i b l e = " t r u e "   D a t a T y p e = " S t r i n g "   M o d e l Q u e r y N a m e = " ' T a b l e 3 ' [ C i t y ] " & g t ; & l t ; T a b l e   M o d e l N a m e = " T a b l e 3 "   N a m e I n S o u r c e = " T a b l e 3 "   V i s i b l e = " t r u e "   L a s t R e f r e s h = " 0 0 0 1 - 0 1 - 0 1 T 0 0 : 0 0 : 0 0 "   / & g t ; & l t ; / L o c a l i t y & g t ; & l t ; / G e o E n t i t y & g t ; & l t ; M e a s u r e s & g t ; & l t ; M e a s u r e   N a m e = " T i p "   V i s i b l e = " t r u e "   D a t a T y p e = " D o u b l e "   M o d e l Q u e r y N a m e = " ' T a b l e 3 ' [ T i p ] " & g t ; & l t ; T a b l e   M o d e l N a m e = " T a b l e 3 "   N a m e I n S o u r c e = " T a b l e 3 "   V i s i b l e = " t r u e "   L a s t R e f r e s h = " 0 0 0 1 - 0 1 - 0 1 T 0 0 : 0 0 : 0 0 "   / & g t ; & l t ; / M e a s u r e & g t ; & l t ; / M e a s u r e s & g t ; & l t ; M e a s u r e A F s & g t ; & l t ; A g g r e g a t i o n F u n c t i o n & g t ; A v e r a g e & l t ; / A g g r e g a t i o n F u n c t i o n & g t ; & l t ; / M e a s u r e A F s & g t ; & l t ; T i m e   N a m e = " D a t e "   V i s i b l e = " t r u e "   D a t a T y p e = " D a t e T i m e "   M o d e l Q u e r y N a m e = " ' T a b l e 3 ' [ D a t e ] " & g t ; & l t ; T a b l e   M o d e l N a m e = " T a b l e 3 "   N a m e I n S o u r c e = " T a b l e 3 " 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G e o M a p p i n g T y p e & g t ; S t r e e t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2 . 0 5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2 . 7 8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5 9 9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2 3 e b b 2 f 6 - 0 b 7 7 - 4 c 7 e - 9 2 b f - d 7 4 2 d 4 7 2 4 3 9 0 & l t ; / L a y e r I d & g t ; & l t ; R a w H e a t M a p M i n & g t ; 0 & l t ; / R a w H e a t M a p M i n & g t ; & l t ; R a w H e a t M a p M a x & g t ; 3 0 . 7 5 & l t ; / R a w H e a t M a p M a x & g t ; & l t ; M i n i m u m & g t ; 0 & l t ; / M i n i m u m & g t ; & l t ; M a x i m u m & g t ; 1 5 & l t ; / M a x i m u m & g t ; & l t ; / L e g e n d & g t ; & l t ; D o c k & g t ; B o t t o m L e f t & l t ; / D o c k & g t ; & l t ; / D e c o r a t o r & g t ; & l t ; D e c o r a t o r & g t ; & l t ; X & g t ; 1 2 & l t ; / X & g t ; & l t ; Y & g t ; 5 9 9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a 9 7 c 3 b e 0 - 5 a 6 2 - 4 4 f c - b e d e - 2 8 a b c f 0 a 4 b 8 0 & l t ; / L a y e r I d & g t ; & l t ; R a w H e a t M a p M i n & g t ; 0 & l t ; / R a w H e a t M a p M i n & g t ; & l t ; R a w H e a t M a p M a x & g t ; 3 . 6 2 1 0 7 2 0 8 8 7 2 4 5 8 4 & l t ; / R a w H e a t M a p M a x & g t ; & l t ; M i n i m u m & g t ; 0 & l t ; / M i n i m u m & g t ; & l t ; M a x i m u m & g t ; 1 . 2 5 5 0 3 0 7 5 1 2 2 8 3 3 2 5 & l t ; / M a x i m u m & g t ; & l t ; / L e g e n d & g t ; & l t ; D o c k & g t ; B o t t o m L e f t & l t ; / D o c k & g t ; & l t ; / D e c o r a t o r & g t ; & l t ; D e c o r a t o r & g t ; & l t ; X & g t ; 1 2 & l t ; / X & g t ; & l t ; Y & g t ; 5 9 9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2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5 e b 9 7 f 6 1 - 4 5 7 e - 4 9 4 8 - a 1 3 9 - 7 5 9 5 2 8 d c 2 f 7 7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L e f t & l t ; / D o c k & g t ; & l t ; / D e c o r a t o r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3 & l t ; / Z O r d e r & g t ; & l t ; W i d t h & g t ; 3 0 0 & l t ; / W i d t h & g t ; & l t ; H e i g h t & g t ; N a N & l t ; / H e i g h t & g t ; & l t ; A c t u a l W i d t h & g t ; 3 0 0 & l t ; / A c t u a l W i d t h & g t ; & l t ; A c t u a l H e i g h t & g t ; 6 2 . 5 8 3 3 3 3 3 3 3 3 3 3 3 3 6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6 / 1 5 / 2 0 1 8   1 2 : 0 0   A M & l t ; / T e x t & g t ; & l t ; F o n t S i z e & g t ; 2 6 & l t ; / F o n t S i z e & g t ; & l t ; F o n t F a m i l y & g t ; S e g o e 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e x t & g t ; & l t ; T i m e & g t ; 2 0 1 8 - 0 6 - 1 5 T 0 0 : 0 0 : 0 0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5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A v e r a g e s "   I d = " { 4 2 1 F 8 4 C 7 - E D 2 D - 4 3 5 8 - 9 B 0 3 - C 0 F 9 C 6 8 1 0 7 5 5 } "   T o u r I d = " 5 7 5 c f e 2 b - c d d 3 - 4 e f d - 8 b 2 c - b 4 b 1 0 9 2 b a 2 d d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m I A A A J i A W y J d J c A A N U j S U R B V H h e 1 P 1 3 u G 1 Z d t 2 H j Z P z u e f m 9 O 7 L r 3 J 1 d X W u 7 k Z o A C S b F M F k S m a Q R Q X S J k V L o k E A B P h R + p 7 8 8 R 9 S l m i Z t G W I U Q I t i x B A A i B A o I H O s b q 6 c q 5 6 O d 0 c T s 7 B v 7 H 2 P f V e V V c H o B u Q v O 7 b b 5 + w z 9 o r z D H n m H O F H f v F J + s T f R f p h 8 5 U l U g k w u v B Y K B U K h V e T 5 M / u z e 9 8 / t 7 0 6 S / p 1 h 6 8 f h d l P r 9 v t L p N P n 0 + W 3 6 + N O 7 6 Z n b e d W 6 0 f 3 X 5 5 9 U N t k I r 5 0 m / F 3 d + Y P H 7 6 L 0 4 Z N t 5 V M j f e 5 K 6 f i T K H 3 i X E O x W P T 6 n f e 6 t w 7 x e D w c h 8 0 t t U Y 7 W s k / o P i w I z W r 6 u 9 t K d N p 6 / D y y x r v 3 l J i d K B E q a f E z F g z 6 1 2 l T 3 a 0 u 9 j T l 7 M T v T T M 6 M 3 m n P Z a s 2 p 2 c t K w S O Y j x V N d 5 d O U M d 2 h n D 3 l 4 k N l E k P l k w P l O K v f V j Y V 1 z i e 0 m A c 1 9 G 1 r O 6 b + X F 9 c v 4 T m h l X V E j N K K 6 U R p O R m s O R Y v y + M x w r m R j T l m M V M i m l Y k k l Y h M O 2 m q y q f H 4 C r d + R e n B 1 5 U c t Z U Y U 9 + x 6 0 + D H E t B L M 5 H H C O N N Q k N x R f 8 S 8 Y r m o w 4 + n m p U 9 K o P 6 u Y y 5 B P a 1 K M q Z E Z 6 8 a k q 5 c 3 r 2 m b c j R z W f U y E z V q V a X o t 1 l V 9 P D Z D 2 r v x W v 6 0 G M / p F Q 7 r d n c k g q J o u L c M O Y y + P 7 c 0 8 d 4 0 N T B o K W D / o F G 1 C + Z S i p O 4 S 6 U 7 9 O E 8 r h v n C y T q X i T O i f D + 8 m w r 8 m g p 0 G v o 3 Q S e Z m M X R O N R l x L X 4 9 j C R 0 5 3 / G R J n H L U 0 w 7 R 0 / o g 0 t v a K e 1 r S 5 y G 9 1 / o k e W H 9 V w O O R + k y C b P v s Y j 8 f 0 4 y H t R H s c f + f r k k n a + 9 / 5 i z 9 7 M Z T k O 6 S D d k p X D z M 6 N d t / C 1 j T 5 E y n N / b h A r 3 z m n t T b N y i d o X j d 1 H y 9 Z 1 O V 5 l M 5 v i T t 6 f V 0 k D X j 6 L v l s q v h X O r t 0 i j t c P 9 k v G e 2 r y f p j u 1 1 F v X T 9 O P n L 8 L p m l 5 p w 3 h 5 D J M D 6 c A q k l S p f Q y w E v S k A O N 6 K w k f e l G P D z Y U z K T V D Z L H t m a C v M A Y m W g 4 V x f l / J j v c l 1 t 3 t F H X S L a g + y G g z 5 g H + p d F f F b F O z H I u 5 p l Y 4 L 2 c 4 A 6 6 l Z E 8 L g G N m 1 N V S J q F K b K Q y 7 0 f t t n L 9 Z d 1 X u q B s r K R E P K 3 + G D C N u 9 o f d N R R U 8 1 J S z e a f T X 7 V T 6 T G o M R Q t S i 4 / e p x w 4 d d R 0 w P Q e Y U I 5 j + g h h E / V D 4 s I R h H o S C + 1 i E Q 8 H 1 8 X 9 3 T i F M K 6 D r B X q s M x l S z T Y v G I Z + j E N e J J p N S Y p Z e b W l S 4 u K 5 2 Z Q z E U N V d Y 0 t r c K a 0 v n N F 8 d l 6 n V i 8 o 0 e 2 p U l x X J p Z W b M R d u K f b O g g y w u r + M F 6 y / L 6 U L K s 9 o a 0 y F Z 2 Z O Q 9 w B m 8 J t 1 N C L f V 7 t A 8 6 S I B p j C K K j 3 o a d h p K U / D Y C I A N u 9 T P y m P E b 1 M q 5 2 e 0 1 d h E + W T o y 1 n l s p d 0 q 7 G m J + 4 7 p 1 t H d 0 I Z U l y 3 m F 8 K r 1 0 2 l y l S u P G Q x 5 i 8 k u l c + D 6 d J h + + j 1 l 5 f b e A 6 l P x + d x Q i 4 V + q P g U O L Y s U y E c o Q b 8 u c 9 T I b 0 3 + f q Q 3 g V Q T h Z a W 4 2 p Q N + b / N N r A D q f P l A p t 6 0 r O 3 9 A 5 d w t p R I 0 F t 9 l U g 0 d N c 8 d X / 3 2 l K J h f / h c M 5 Q L i S H / O O U c K 5 d L c s S 4 Z 6 Q V B w O 0 d i K y r N P 6 j U Y 0 L l r L v 3 U j J 5 O + d s y 1 H X L C q m A p E 8 W S k v m + 8 j N V x e b 7 q p a G u p I e 6 z Y W Z B e N X u v n 1 B t m E U K s R r x N h 3 Y Q r q a W s g 2 t Z 1 p a w 0 K t A Z x V 6 r H M v V e Q l U q v r x O J p B Y n c S 1 R w X S n p Y X k g z o 3 8 5 A G 5 D d G W z c n H V V H T d V V 0 / 6 o r g O O 1 u R Q A y z D 5 d e / o s 1 b L + v K l a c 0 d y J N + W 8 q 1 n l N q d 5 r m v Q Q y g R a t T 9 S D y U G t O g T w 4 l 2 o b 6 D X g / Z G / I u + o t R h g m A U u o k 4 F z R c D y L X M 0 B r l k N s a B x Q N W l r h 1 l N J z k a b u 8 k r z O x r I q x A v K j / M q o g R y n L N 8 l 6 M b 8 q k 5 Z e M 5 m E Z W q W T q L R m y 3 A Q h R j i H o 4 k y C O t S Y V n F d C k I t K + x E n S / p O M t r k k H Y G A y A U 5 H 4 2 5 T g 1 Z V c B 2 9 + L l f 0 9 H 2 L e 1 c f 0 O z s x X d e v P V 0 P e X X 3 x O C 8 s n d f O r z + r c m Y c 1 i C M T y R 3 V D m 9 q w D 3 j y G E 5 V V Q + X g w y E G S B v F P Z P M S h p V v X 3 t T B 1 r Z a t Z q 2 b l x R u 1 H V q 8 8 + q Z 1 b N / R d U z 4 n 0 7 6 p Z v A 5 j s m M x y N h v D e 9 G y W 8 N 8 W G R + p P E E J M 8 j t / 6 z S i w R L v A s j P Q 9 / G 9 5 Q 2 H u t r p f K S c p n D 8 P 7 K 9 h 8 I 5 3 e m Y n q k 9 5 1 o o 8 k 6 a O q B v v b 1 r + v k x r p u 3 7 6 j V 1 + 9 o j N n N 7 S 8 t K B 2 u 6 N W q 6 s f + 5 G P I G J 9 z S y e 4 t f 3 3 B B 6 R Y 9 p 5 9 q r A D m P X q A 9 j i 5 R I U z 9 5 D a a 7 p p U v q T d c k P P 5 S Z 6 B b G 6 2 i l r q 1 1 R v W d B E 1 q 7 o Y V C D z C 1 t J z q a B k g L f P F E g J d I v s M 2 j r N 0 a 4 1 g q A V o E 6 2 G q Z 2 + / 0 f 0 V L l j 2 J 5 l t W P 5 Q O Y D C I f f m 1 r N Q L s c a 4 v x L P K Y z H K W M 9 S d l c z s Z t a 7 j 2 r p e 6 e s o g b z B B r O 6 D / U g g i d R v R D / w u 9 I e / p P k n C H Y A G c o n l i h r l P 6 g h o m z i m O l J o M y w p z j J 9 w P J t t N T b S P 0 L U A e o f 6 t F A 4 v X E v a H M N K U + q A M B y y l P u d L e t U v 4 k 5 c i C g 5 G y m e x b l N + p B 6 A z W H 7 E G M P J H / n 5 r 4 + y z a Q A r e U D A I 2 4 X 5 x y p R O A D 4 s 0 b N e Q r b Y m n T p V 6 C G I t M c Q K k 4 7 D m x p M 0 U l C y i D d E F X u 1 s a p 7 I Y i H U t l N f 1 6 u G r m q P X D 5 E P U 9 2 H 5 x 8 N Z b E s G + R T u b e 1 8 u t B e 0 v J 3 E p 4 / 8 r B S 0 E J + P g d A c q U y T 9 y c k b W I D e g V W c X + v r i 1 a J + 6 G w z f P e d A K X R E R y 9 H D r P + b x b s k W Y a q O p t R v R K F / g P u + W z q 3 8 N g 2 f 0 L W d H z n + 5 G 4 C 8 1 i o R u i 0 m V I c 0 I z I n 0 4 h / 4 H z x x K M b M K D d r Q V w / L C o S O N a a U R A d / 1 i g G A Y f 2 S s r 3 b + B N o R D p x j B 8 S w 3 J l E r c x v N d w M S 7 r 1 X x b L y Z i u t r P a h N Q N a B 8 q c Q I C l P X Y m Y I m L p a Q V j W a f 0 V L O T 8 M K H y A C 1 t w S b 1 o E V p h C p Q M t L h U U 3 D m T + g / M I n t T d Z 1 G E / h R / Q 1 u b w A J / l U H v D a g A V R N b 2 R s V 4 X i U s R C U 7 w l f Z h T J d 0 4 n u 8 z p Z 6 + G D Y T 2 w D E m E f 4 i / N e K Y 9 L A G y W I k O A h o O N D c r v c E M E 8 S F Y 0 L H 9 U w e T + v 1 / h N g X q D J N o m j a V v A O Y G t M p g 6 l O K P g I 9 B m w J 2 t Z W L 5 f C O l G e T A x 6 1 G m q k D + h N B a 7 1 4 0 Y S b B K x 8 I 6 p G 9 S W S y e 2 5 c 8 D N o R o L b y 9 v X l Q k n F X E q 1 o 5 5 K 9 o G h 4 Z M + 1 K 9 x o H E H J c c R x 0 9 q t q 6 r I H x o y j h J 5 Z Q q z G t E O e K 5 W T 1 f X d T i 4 q Z W Z y 5 Q x y y g S 6 h Y T A N m m p w y T B V 9 u 4 M v d u x X u Z w G e y h v b / c t Q L 2 8 / x L f H 8 v s u f f 9 u x f P n 6 o g d D H l 0 v g i f D E A M 5 1 m S 4 X k R H U 6 Y L 6 C L k k M 4 J S d I H T + Y W S d J i q k J 3 r q Z k E f P 9 N C D A 2 m Y W i c K Q j e N S E I Y y j B V E h d w H c m F 9 T 5 T C s X t B I C u l F u 6 W a N j n x H 6 g 8 W d d A 4 z f V v v + 9 j q x 0 9 t N w N D e E 8 M 9 R x N I G D o 3 n H a O Q U / B / 1 C 6 B M O T P h H I 9 H e U R c / S 6 4 w 3 n n U + h 3 n P z l H 1 a 8 u E F e 0 K / 4 C R o Y Q e h S l + H E e l e z 8 Q a a n M + S U M V k H z C 1 V E k 3 t Z r u A S Y A R Q l O Q K X W 0 d 7 L a O l y j / Y E J O q j Y A Z x N C x l 4 D M B s h i f 1 Q / a a v d n V Z w / r V 3 K d I j Q 7 Q K g O 8 M 9 X e / t 6 P p g W 7 c G e 1 i r I x 1 N j n Q w 2 Y e C N d S L 1 z R I 7 q u f 2 M J K 4 J d B o U p Q p D j 3 j o 8 x T V i x R A h e o B R 8 7 7 6 p H 3 + 0 T a C B n B M A b x S r 0 E B Q 6 v S G x s k l B H C W P s x y C b 9 H 4 8 c S t M M I S g u V z C Q z 0 D H o e R L h x W 8 s p 8 v K Y c Y y C G 6 O I 4 m f k 8 n M k 3 / U z + 7 b b J Z W s 4 a n j 1 / 4 + m e 5 T 1 w 3 b 7 y u m f U F V V v 7 s I k 3 d P n N F 5 T O p 9 X p 1 n X 7 x g 0 d b t 3 Q y i p + 8 w i / t d N W c g L t 6 z V D w K V W f 0 V x W y o U 0 w R r G e p A u 8 H n 8 H t z 2 u 5 A F b N H q g 4 b t G U V H z Y V 6 K r T v T J n 6 2 w f y a 9 9 W C b C d 9 w n l S 3 r W u 0 K 7 l A v f E a X K v H T f / P i x R h a + b l X d 5 X B 1 6 h W O 8 H Q r i 7 m 9 f y r + 5 o t p / T U c 9 s 6 e a K M 1 k l p 0 8 5 + N a s T F T t o D g Z I G 7 w 2 m J w i / y T S 7 t 8 y j T v w 8 H Q A T J R M H 9 9 u q Z y H P + v 3 0 X T H w D J I X 9 2 1 g / / N V m 0 w y n D N N 4 P 4 4 R X M P s I X N Q 6 U K x v H K k W W 0 d b I i s H f O W 9 / 5 s P 3 8 j 1 d B z f U X U D h V z R e 1 2 T l j 1 I H 3 n f H W K u G R q 2 h u g d Y w M O 6 R l V 8 t c O O 8 q 2 + N m i C J Q A V S 3 a g e n 0 t o P W X + G y B 1 l q k L I s Y w 7 l h U s U h n U R e s Q 5 0 A w D R O B w U v s 9 F D m R Q 3 g 7 5 Z c q r S s 2 u a Y + y 7 E N 5 t g Z 1 3 e z v 6 t p g U 7 U x w p N A s y d 6 y q b 6 y q b x L Z M w g d Q u F m W P z x t Y L Y B L l h m s I O o M 0 K L 5 A W 4 M Z z 6 G U E 4 C w N x v t k r 8 P 7 G Q A C q K M 0 q e g P K d 1 S i x D t 7 n u a L A b 2 m f O P Q R a 4 f b T p u J e + d U 2 3 5 B y c G O B s 1 D L C T W M o l f d r Q H 1 R 0 p p y O u S e l T v / a r O t i 5 r N M b J e U z F k j k C d D 1 8 X 1 u X H 9 V G 4 9 g C f N x X b v 5 m t I z 9 E m 2 p 9 3 9 m 2 q 0 D r V + / o z 2 d r e V h G a W Z 4 p Y P r o D 9 j H E v 4 n h B 6 v f V K 9 1 R 9 k u X 7 R 2 q Q f y E 3 x j + t E U F H 9 s d T a l + c K a 5 v O r W s g v 4 U v n 1 a O 9 3 d + W g Q 6 W y X L g K L D f B / n h z 2 z G a Q I Q H Q c 4 7 G E V + T O j s I / 9 N s q X w 3 r m M F G H 7 b c + e i u V M i N 9 c A P L 4 k 5 A w K a g e T f g v J P y 2 e 8 x 7 Z q m O J 3 f 7 t 8 N V z s 5 H 9 M r d 6 a T 8 7 A 2 m A q 7 7 / f 1 W 4 D J W v S 7 T P b 5 X F 6 X x f k 5 D 1 O + w + o g a E S / d 2 P d y 9 + n 9 7 N F m 9 7 X 5 / D d 1 m e U X P 1 R K A z O P J 0 3 a T U 1 r u 5 o e I g V O N j T Y P u O x r W b S s V 2 l F 7 o q n J 6 p P T p p o 7 m 2 r q G L 9 O A y 7 s 8 W T q t i I W Y R b A N q A I d H + s i n B 4 W 4 L M J D e b D w Y A g p X R Y j f I 3 U 8 v K n z i v V / H f r n H t V Y D 2 e n 9 P m 5 M q H U 0 d k i 5 7 C i r V g H 5 2 U Z B o f k B W 4 C h j J U / A M i 7 Q F 2 e x Q n M A N z + B t r U d / c o C K o S W / F D T w Q G P k l H l 9 p 5 o l D m L z 3 E S P b K M y O P / O k g R L r G s R N H d 4 v 0 / r v q V T 2 E d Z 1 B 6 0 t e / c R l L m N S J j Y p u 3 T z A c u X 1 g f d v a G + n q l o D 4 G c T e v i B V f 3 S r z 4 N E 2 r r b / z s n 1 I X K 9 N S V y 0 U R m v c V 7 1 6 S 4 3 s B S x h J J P j 1 g 5 0 8 a T K 7 T f w w x Z V o c n K X c p L G w 6 b U E T o 5 J i + G T X 2 U X T Q 8 V Z d M X y l R H E G R j H D G R 8 K J h L H S s W x P G P k L o Y M J I s r u A I o t S R + Y e k h w B X 5 T m Z u l h / X z + 6 B 6 d 8 E i 9 R r 7 w H M R d 3 u 3 l T P U U T S E H b 2 N k A 9 8 9 w t L c 5 m t T S X 1 Y 2 t t u 6 / 3 z G n K D n q 4 k i Z 0 x Q w 7 w T O N L 3 z 8 / 1 W I m i n a T K g O o O 7 I e 0 Y n R a F p e 3 Y W S t E g h z M K M k 0 c j Q E B L m c P n v 5 7 e N K 3 y q t l v p 6 c B l C f J x 6 P V c 6 h s V N q g 2 V c h m n Y D O I I v A e W 9 1 j Q E 0 t l M / d b l e z 6 c u q 9 s 4 h e I A T i j E 4 2 t c E I P W 2 N z W 4 c 1 P d 6 1 e U w D o k i 1 i T S l + l 9 Y S y q 3 X F T 3 R V m + l r F 2 3 d Q 8 P F o T U J r F A Z 8 F R M i f r Q P c o 0 b g M s + 1 B Y B Q s 2 3 C q o F 7 / d a x 4 o t X J G 7 R M f 0 O v x g q 4 0 G 7 r U F 4 C 6 o U m 8 G c a w U l i C B D 5 e J t 7 D I t a V x 2 d L x b A 6 + D q F Z E t z 3 P s E + Z 2 h K 1 a w 8 j P 4 b a k u g L H F d 9 U p y x C F F d S H b x p h B S D h 7 c 1 8 R O P i o 2 D v r I Y J u + / f z A a y K N 2 u a S r J 2 t z J b e v 2 G y C g 0 y G R Q f 2 6 U s V 1 M s a y d 1 t Y U 2 S p s 4 2 B y m h A + x 0 N a + p Q p x p 2 r w G o 2 h x 9 g G Z F P p M v 0 k 5 x F W I F z W c q m q U t F 8 Y w C 4 z A r e 1 n l O k l N Q N b G W P J J u 0 D j X o t + g Q q n y o q V V 7 C Y s w p l q t w z G B 1 8 0 r k y l h y q G g G A H c j a 5 S s P Q n z G q h X / o F I Q W G l X J 8 g n 5 S h 3 9 r k d 6 v 4 e l E 0 s l A o h k B a n H q + L W x + 8 k R F l d m C 0 t m M F h Y K x 0 0 S J c R b Z + b o Q b / G h E 4 t i Z M r O q V F T r 7 x 9 L V T B l / i X g u V i P X x L + D X L j z C a 8 t k g X U e U 4 5 q g Z / m E W g k 9 7 N T m k V o 9 t v f D O J 7 k y 3 T X K 4 f y u F 7 T J P z z e J D D U b Q P v K 3 l f L Z n X 5 v 8 n X B O m E Z 3 j L x d H h / g C b H B 0 A 6 o G c d j W 5 + X f 3 9 t j q X X s V 6 X c V J R Z E U J z j p K M E c l B C f B c o O Z 0 f I M 3 Q J l G + E A O C a B D 4 f o z 6 4 y 0 q Z M L l 9 O C I d A r D 4 f A K l 4 o Q A T 9 D Z c P b F s n b y F Z l k N G n T 3 W F V 3 c S m Z t J t / L O u S v h n 5 W R X c + m O Z g H Q L B a p h J U q J r G 2 I f + o L V L c 1 y K S 5 m a O K A Z f y U B 2 J I x j E n w n L g y v u b L w G J g 8 r 0 n G 4 1 D Q v Z i B E Q r 6 t m T K O R p F f e Y a + C 9 x H N C Z y o f r N e 7 t B 5 r o i G n S g B 9 5 n A g / k 3 p M Y v b 5 G q r i E 7 b i L d U n d R 2 h g G v j J m D r q I k F u l Y r a K l E 3 v h + a e r i 0 i S g 7 + 3 e I e X P o E w K o X j V g 3 3 l Z h f V H c R 0 c F B V a e m k t j Y 3 V V n Z U L s z V L v V C m N J 6 V x R u Q I u T f 9 Y D r C A o + x p K P I b G s W X Q v m / 8 C v / Q r c u v 0 4 / 5 g N N z u Q L e v H L n 9 G p C w + q u r + L n C W 0 c / O N y E I N m 0 1 d u d M M 5 q 3 b M 2 2 I o 2 3 Q m G i y U i G p 1 f W 5 I A B G 4 8 f P 4 P T d l d F 3 T e + 0 U O 9 M S Z z l o a M v 9 y T / x s m / 6 9 O 5 q R B h C h + 9 L X 3 + C h r K Q v A u a a U 0 0 P m 5 e t A o p n F T w N o 6 X X n 1 M 3 r / + x 8 A Z H E 4 + j X N z a + o U I I G 4 A P 8 4 i / + q v 7 4 H / 8 x H O K S f u 1 X f k V / 8 k 9 9 k n s k d W M / r d U Z + n r v G y o u z a u 5 3 w M k a 0 g 4 m n R / R / 1 X f k 2 N 2 w O N t i 8 r X a R e e S x C H u U B t 5 8 k 8 S t z U K 6 5 g X K 2 l A t 9 N Y o j 7 a b R c J m 0 u l j i N G 1 a R j f Z S u U R x K z 9 p R 5 i 2 A N 4 f Z x n g B + S N X + + p y 3 8 h c v Z B 7 U 9 y m s X A d 3 E f x o m 7 m B 9 u A f + U W I y x C p N 8 F P G s n u N y F K P H n 6 J 1 O F e g z h U B 0 m b Q 6 h X a c M N A L M A d U w 0 k 9 y f N r W 1 M q U 2 / a P v H V 4 Z F x / X u P A A o M I y Z 0 9 o k o I y h T j i N 6 c M Y P Z 4 2 z u T F Z Y B Z a U a o 4 y T z i Y O P Q 1 r q n Q M p n g c 3 z 2 F P 5 p q 6 h D b t A 2 N P a S t d q B X W + 2 a u u k 8 f T p C Q Z Q 1 A 6 W c T y x q L j 7 H a 6 j 6 + H K g z i u T 9 2 j U t i + F L 9 u p h U H d G B V B r d I n K O p U g T 4 p K 5 E p K p 4 v a 0 x 7 D G k 3 u I b y W O s s / n V 3 X E a J O v q L Q g c k u c 7 X 1 M 2 + H + D d H T f t N 2 7 h h m 0 E F j W s v q 5 i o a d a D y u O / C T + 7 P / x Z y + 6 o o e 1 n o q 5 J A B K 6 U G o 3 s o S / J p G M P 1 K Z S P / w l a i T 2 M v F o 8 b 6 B 7 t 7 0 T + A Q S 2 D E 6 2 K O + m y Q Y 9 R 8 C i i M o 0 + T f T P D F I a m C 6 v 3 K 9 G A Z z b R m D u e W 4 f v T N E b 5 p e v 9 6 P T S G N c r U 6 i T j D f X r r + j c W l a / 8 M v f 0 P b 2 j s r l v L 7 y 1 Z e V x 6 / Z 2 9 3 S t e u 7 a j S O d O 5 E S o 8 8 d E r / 5 j e + o g 4 O 9 e l V O v / w d Y 3 m P w H l g C 5 k l u k g q O m 1 X 6 W A W 2 r v Q x d v v g i Y o I 6 A J U b D x g E R y I C j Y 6 V B T J q 2 i p v u Z q l f C u c c g 7 f f h I b Y h 6 O c Q Y t z t u 5 2 p D o G 4 D F i F o F Q / v B h f q y d V F s 3 C 3 H d R h F t Q 9 F q k w 7 Y 2 8 Y a e c C 3 p 1 k E Y x b m s I D S o 6 R a A j C Q G y E e W C J u y o H r r w H 3 6 t O T K G 0 o D + 0 T G w u f H 5 / I Q O J D 6 O d k m K a s Z y I w 5 S 9 A k 0 5 p k l 7 l q I R 8 3 q 1 P v / S F z + i N K 3 d 0 5 s y Z 4 0 / u J v e p A 0 A p O j a B K h 1 1 9 / A 3 o M 3 9 B k L f w m d r c j 7 i u i q g w + 9 J 4 m P H j q j j g e r 8 V W M d 6 r y H T 0 U N U D I F L F B q k l I + n q f c l B U A Z q h n B R 9 v 4 u g o l t g g S g J C h 7 1 L C 6 u B 2 q U L F T 3 9 p c + r v L S u 3 e 0 9 X X v z N Y 1 X O + p j / T L J i r q m i M h Y N l u C w k X D K K P 0 S S U O v w w z g t 5 X X 1 O s f U 0 Z m E c a 4 C d a b 9 I + 9 6 G D 1 s B I K d Q p V q t u T 5 6 5 k d Z h x w 0 l z S L n R + 3 w U i v 4 A v 1 J V o c 4 a + 9 M s w j O e 9 c w 0 a B o K u x 2 7 l K m S k Y W y Y L 9 b s n W K D l 2 w A B + D R e d f u Y 0 t W w 3 G k + G 8 6 3 9 j 2 G x 8 v r Y x h 7 m N h v G o T w e 9 c 7 k c a h T x Y + E f H z / a T 5 x m v u 3 f v 1 / 0 i d / / E 9 j Z e + C + O X t r O p o 5 4 + e b h 1 / E i X / 3 s B 2 y i W q C N 9 8 R F e o W x + K k L E w H i I Q b 3 5 K b Y A 4 q e E P F A B U D g C B 9 Q T n W B q R T Q 1 w e q E j + H K x M i D D e n Y A R i M b 0 8 1 2 A 9 O E d U S Y c w h n E f N f x E I V A I o t R c L S 7 m i f i 8 F p A F h f h Q 6 9 k E 3 q Z u 8 + H Q 6 K + O A N 5 V N b Y b r S I n 4 T o g 7 U + D 3 9 U M T 6 F W k j 8 A v o J q q R x z b H J t f Y k + w H + E 5 U B k M n J r N 6 Y J D T a r e o R K e s S X c e q z Z P + a O j N l 6 m q N i 0 9 A w K A M o 7 B f o 7 0 t P f + J q e + M h j 0 O m 3 K 0 q n I B v c r w d d i 4 3 a i n X R 8 G h 8 A 2 r Q P g T I 9 q M 6 K K A m V h B q l + t q B 8 p 6 E 8 t 7 G / t x m z 7 Z x A f r 9 X N a S p 7 Q c n x Z C / F F z c c X V B g W o a 9 D z Q L 0 t e R a M H g a O l Q O K x g P Y O e O v s E o P L M i W 1 C P d s l C 7 + D h t K 1 n k P R V H 7 a V i y F X N i C x A 2 U K H t C P L K v L H q g q s j w 1 I P b 5 u p T H c u b f T P 1 + X 5 N o N j s X n / r i r + s P / e g P w A l / U b X N 1 7 R G 7 w z T S 3 r y 1 3 9 O O z d e 0 N U X P q t k f 0 c b s 2 N 9 9 T d / X o 8 / e r / 2 6 Q D P l d t q p H V 6 L u L H F r p p m o L J A j r 1 h X x z + 1 8 u Q C J d x g y D 6 l 5 T h W J a r e p N 3 m O O j 6 + t 9 m 6 F P P Y b D + j R F b R M D k G s Z n T Q j o A f p Y n O L X 8 a j j w L + L s I 2 A J W N R o D 8 2 / H h 8 8 o d v S 0 T r / v T + v Z z V m 9 t p s N F s + H J 8 8 6 3 B / M N g 3 n 6 3 3 4 v Y / g y y U p H 9 / 5 t W c N J O 3 L Q R 9 H 9 a o m + 6 9 q d H g b / t 1 X E k A l Y D o x J D g J o G y x c k X y w 9 G N Y 5 k m G d o i R X m S 1 D + N b 8 U x h j c P s S I 2 4 k n u 6 1 p l O N s g W d y D F Q g f j r W d 6 u n r 3 Z p u w C v v 9 P P a g p r 1 o M 1 Z l N I i + R t M D m T T P S o P J 5 p F i 8 8 A y A I 0 x u F x O 0 Q T b m T G Y K v o A H B n P K v s 5 F E l J w / h T D + A B r 4 P r X u B 8 p 3 j n l C 7 3 A q S s 4 x w G U w A 7 d u A y e n U q W X a C A F E v N + Z Q t v S 7 8 k 4 B z 7 T p H d A T i i m 1 g G W B m s 9 q i k + O K T u R 7 S 9 Z 4 h A r R M 9 9 b i + g 9 I Z Y H H i n r J E T f P j G Z U T M 9 Q 9 S / l z H F k V Y r O q 5 B b D 2 J e 4 f 8 z W G A v j U H n M w P H 0 J v y k E Q 4 t K j x 8 l k h l g x s z n m D J + I 3 9 a Z c z E e 9 R h 1 y Q A c t R 1 7 N r o H 6 W N U 9 3 M q g G 7 X 3 c S 9 + H W l A v / 8 6 f B 8 X 7 t / / 2 f 3 n x 4 Y / 9 2 8 p g E h f X z q p U K q D R / 5 X W H / w B r S 3 k d f Y 9 P 6 Y H 3 / M h L Z 5 8 R L 3 U s j Z O n g D c R b W h B U 6 2 F o X 0 O B z T 5 B t M 0 x Q g T v 7 c A H N B m g M q g a 8 R T z q 6 h r x l c b Z 3 3 t T q i Y e V Q Z M s z z y g 5 5 9 7 Q c s r V V 3 e O 6 0 8 9 O n N v b v 8 f L n 8 k l q 9 Z c 0 V r + p E O a N C f C U 0 w F S b Z O q f x b E 8 o 9 j c h 3 T U S Y U Z H f e m n U Y q j K X 5 W j e e z z 6 s k S K K E o 1 9 T Y M k p m V 2 K i c O n j Q O l W y 9 S N f s K I 0 T Z A u V y F E X 2 i C F F U o C g l g K k P I + C S 9 P Y Z V i S S h f A r 4 + w g I C r r 4 7 A D 9 x 7 L z p W J c u F a w K 4 L K B 5 / M J 7 d P I j n S D v J 8 D F D e G i 9 r s F K H D l G / Q 1 G J + o J n k E F o H k B D 3 E o q q w O / z A M r + W N r + G M X 2 f d w j f u 0 X N o B 4 h 8 p P H l S y 9 w i e 0 l m l k y t h S l E y C W F M z Y V j k s T P S O T 5 i a O N L p T 7 2 G c n Z 3 Y 3 f f 0 r X 1 E 2 n 1 U u h 2 / 0 b s n z m 8 I E 1 S 7 / D v g 1 w g f d U + + I A y v V 2 1 N 8 X K P / s O g o H k d C B y i w A T 6 u w Z w c l Z Q e A a b 4 P J Y Y P y p V C c D K G F D J Y q C C W R R g P A Y z A Q A T Q B U D U L Z K c c B j E M X T 2 Q C o u M e k E o 4 q R 8 r T z G o q B 6 n E G L n q 0 t 8 e d 4 T + w Y q s V K c p u j 6 J + w c 9 T e X u A u l Y 7 h L / 7 d / 7 u x d 3 2 l X t N W f p b J z 5 5 L w 2 H v q B 8 O N x Z k k d O q Y J r 2 7 h 2 T o I M o j P v A W m a d p t p t 6 K A E 7 T a z v Z 4 G u 5 M F N T 6 R S m o o D q g r X 2 P W n S 3 l G r e V 1 f e + a G P v / 5 z + v 6 j R u A p a w L 6 w 9 o p 5 X R N g C Y p r n C J c 0 U 8 C a y W 2 E + 1 2 L 2 Q r i H w 9 5 j B L Y U e 0 X d 3 B M I d T k s + 7 g X T D 9 4 t s n 7 d J j b Z U t l h W D L m q d K 0 4 Z z w x i c 9 5 b b K Y T L e 3 W M z W 1 0 2 D e U L d d x T o d Y K P h 2 b h Q s k y N 6 i Y z B Z U a B Q K M I 3 M f 0 D 3 V H o 3 H u I e B D X n d o A g M q S S f Z k o Q B V w 5 b L Y y L m g D y F o 7 5 N x D E 1 0 Y V 3 W k t a 7 / l W e Y O G v R R O t A 7 A F U E b A U 6 3 2 5 z l v o 4 2 J H 0 G B b / h g h m e M k 9 H F F 0 q 4 + 5 Q T J 2 g n Y 6 q 9 z w t C r j N e 4 / z 3 1 n E J Y S 1 z t K 5 p k s C I m j E y G m H u L q x w f A 4 p 5 R i t r o z U t v a m l p X v m 8 A X U X d B Y 2 t + N k h O 8 0 6 I C p D o K E v + S C D K C + / V o E q u 4 u W d e R c 5 Q F A h 8 P l i W n Y S g L t C 4 + q z R W N Q 9 F L S b K 1 D O n H G D K j D M q Z w A b Q h 4 f p + h P C z y N h 9 K m S Q C S A c Z 3 K G 6 D y J + Z A r p s 7 m M H r 7 I Z U 7 9 I g W a z K e 1 1 b k L 3 5 y i 3 W 8 w M g i z I z 7 M t k p m U k q k 0 9 c C v t 6 I J 1 Y / y A q F K / E d / 5 d + + e C d M 2 b l r S X 4 3 6 W 5 I n Q o h J G 9 g T U 7 O R p E 2 j + l M v / M R O D X X + O w j X f u s x o U L y s + c C 1 H G p a V l V W Z m t L q 2 o k r v y / g J h 7 r R j X i t 0 9 r c s 2 i s W Q Q 7 p h z W c r a w H C o / P n p R N 7 d r a k 5 O q Z D P h b V Q P U f O S H b 0 P 3 G + E T r S Z X U k s d F L B D / q w W U T b x q N s r q B X a b Q Q M d a 2 c s 2 x p C s Z K K m V O Y 2 9 O F 1 r M 6 T S m D h E v g 3 c c C U w D I l s C Y x W y f r G 5 s Z j g m W C U k O c u f G d + i 8 D 6 D 6 1 r 6 U H 9 Y X 2 s I U y J e l L A h o S Y f F t w H U G x T j T a j N i 9 U F 1 Q D U s J s N j n c 8 m Q h B l Q I a P Y c P V S Q / D G U A Z o J M E 6 5 o y N u 3 5 j 0 v n H 8 k H B R p c l L p x A m o 1 m o Y 0 8 m i A Z L H A Y e J Q 9 l 4 W 7 E J d G e C z w M t i 4 W z w x p Y E E B F 7 3 G N L y c z 0 r k z a 9 r b 2 d J M x Q T 0 G H R u O w D l u X k T r H u S e j s o M T b l c 2 N 4 A B m f y j 5 U e O 3 2 T m J R o L a x d C l E X e U D q h f D Q i W w U P n 4 n P K o D t O 9 v P / i H M l 8 m L k e R 4 a D A s d a W H U E W K M U v A 4 q B p j M j O 5 V l F M F a p k 0 o D w J N 5 O O a 6 9 3 E w u 4 H s k n S n T 7 + j V t 3 7 q m z R t X 9 N r T X 9 O F R 9 + n X r u u Q n l e Q 3 y 1 p 3 7 7 1 3 T u o f f Q v 7 T 0 s 5 f + 1 e T q w Y + G j L + X 9 P B y R 8 t o a x f i u c 1 i W A z o y b T v l k z 7 p k G D c e O S R p m T Q W v Y w n g g 7 X Y 1 p d V S J O S X D g r q t m p o 4 B u 6 p f e H z 5 z m B k 9 q Z b m g v / d 3 / 7 F + 7 A / 8 A R 3 s 7 2 p 9 b U 1 X r 1 3 X 2 Q f e h 7 B l 1 G q 1 N F x 8 I l z / 4 f X t M L C Y P J 6 n 9 + 1 T B K R A U y w A M X s s D d V x 6 9 t 6 H b L y r I r 9 r 2 l u X F A J w G Y G w A E F 7 g h d D A v h a J m H H I L 2 A l A T B M m 3 9 X m Q n e g Q E B z w v s 7 3 f a T b I o l R U x Z S b 4 J F 9 6 q N g t g E A W 8 C j h e a i 3 p + d 1 W Z 9 q o G H v D F v + h P 9 n V m r a W z p Q O d y T R 1 G o u x j n a u c F + M p H K U J e O y e J 6 Z q 2 O w k C d k Q z U A e 5 R 8 A j / 5 U V j B o 1 C o C g L p B Y m e e o V P m O h A A 3 t Y g A F W A Z J E v l G b k F 8 Y g 3 K E 0 p Y j z 2 H t Q a Z 8 P R n s c x s T U I P J t a K C C L R H 2 k A U Z a G R h k 0 N a 5 c B P J 8 B L H X 3 I 8 o 3 q H M 9 g M u m U V I 5 q Z j H j 8 u q l c 5 R 3 r y u d z e V G j 5 I X Q D W J B n m B W a O / / K p P H f A X w r 3 v J u C 8 u Y o 5 P M a 9 p u a m X P 8 8 9 s n g 2 7 s q V 9 v y + r t + T o d b r 8 B 1 V / h H s c f H K f E f / m T P 3 3 x d q t C V S L U v j O d X v y 8 q u 3 T x + + + d d p v R b T P q H 8 T E G z M d D V v l f k u y R r Z l Q 0 B i 8 Z z G u f P B g 4 a T K w b g Q o 8 e b M E z Y z r 7 H x f l 4 4 q E I 6 c V v Q a Q r 2 K d h t q f f U y j n 1 H H / 3 h 9 + h D Z / E C 7 n s i W L R H 3 v s B 3 R 6 c D v 7 e p L A R x M C r d A 8 6 R 4 E a + N 7 f O Y 3 U 7 d Q B 9 w B s 1 H U 4 3 N Z O b F N X A f U b k 1 f 0 W u x 5 w N B T O 4 3 z i 3 A O A U 0 M v y i G E x 2 3 V Q I 4 l t 8 J 7 + 0 g x f n O l m n o a + F j H T v b A K m L 2 e x R Q t t 2 q w + / r 1 O 8 K u d d W m G L z r 0 5 K O h G c 1 5 H 9 Q W l + o t g P A p Z Z P D N + m j 3 H B a x m M Z S 0 S a O r 9 k f G 4 E g W y R c M P D s 8 a 4 E G h 3 R A 2 R p Q J Y C C L E 4 b Z N e h L 5 D q + C k 7 U l f N R 3 q K H Z H r f h t d e N 3 a I U t p G I P v + 4 I U O E z 0 P r C a t l K e Y K f / a B o w A q g Y L 0 m o 6 P I Y H n p B P l N a a K t W d T q t I e D U t B m z 1 4 I v 3 U K f D i r / f 0 a O R a U m z l B q 3 h V Q R 4 r W l F j u w 4 L A E S J B c 3 m 1 q B 9 0 D x A 1 D m o 6 9 T J 8 z q 6 s 6 3 9 r V t a X F 5 R e X Z W m 1 c v a W F 1 L c i U p w r 1 W n s U 5 w i q W w x z 7 j x F q N v p q s t r v + + 0 O + E z H 5 6 j 1 x t M g j K 2 c W j U a 0 G G P L f P 9 N U y 2 + / j B w L Q V K 4 S r N 2 9 R + K n f u I v X 8 z k X 1 K 1 Q y X u o X 3 5 9 B 4 U Y I y v 4 k V X W f w n a 5 5 v n + y T n F 0 Y h u j f B z b g y x T I A H m n E P u 9 j + D I 9 b b R S H f H L n y 9 / Z k l / K 9 L + z n d r l k D u l u 8 q C 6 l B 0 u / g o L 0 J M U G F K C n 8 1 z c T T 4 W T L l / u 1 n P h i E A N 4 K P h 5 Y 6 y i X 7 m s l F y 0 X e L U 3 L 6 P L 2 + 2 3 y R g D i N H K 8 r r 3 u L V X T 2 7 o + v q J X h 5 f 0 0 u C y m q M U I t X j v v h B 6 K G O L Q / H G K B g U G w I O C z N Z A 7 A T O H 6 g K 7 N 0 e F 9 M z 7 i i K t F C T v c t 8 f R 5 r C O b p F f l d d V X u + O 0 9 r q F b X X r q j d L S g 1 K i C D v g H 5 4 H v k i k n K O s A p 7 0 D 5 8 A X 4 j W c / u C 7 2 o 3 L 0 Z 7 K D 0 L Z H y D t l b P Q 1 6 m J 1 Y h X K t K A 3 b u + o n i 9 o d 9 j V V 1 7 9 n F 6 p P a s r n e d 1 m L 2 G F X 1 d t f i b A P 0 6 9 m c T I B 5 C s 6 H M U L 8 A F K z 3 1 L + K A R 7 U A 0 I L l b M y C f T Q w P O k 1 4 g i R g C M g O W A S h x q F x J l t c P p O X Q Z B H Q w S A O O m g b 9 r G 6 + c U e L K + e 1 d 2 1 X n Z s d r c + d 0 f O / 9 Z t q V h t q A q a 5 m S V d f f F 5 d R t N L a y s 6 o 0 X n t H y i d O a X Z j T V 3 / z X 2 v 9 7 H 3 h F s W y R 9 0 9 I I 3 S 6 k J l u e e U + r n P n f w 6 y C T 0 2 Y P 6 l k 3 L B f / C 2 d e / F b G m 3 s N e R 8 m s 6 e j b U + z K 5 d + Y l E o P 8 W q o H s i b 0 D F k g 1 a a 0 W 7 / B T V 7 C 9 q u v v f 4 8 u 8 u e U H f h 0 4 e D 2 Z 9 m 2 T E x 2 r P K z b 7 v v D + 6 k F G p y r R 2 J Y p 4 b 3 z 9 j 5 w o h W + X y 9 8 T s v j F o 5 / R r 0 x 1 q p 0 L v g 9 b h A n B 0 y e v h 0 R p x 8 6 i 3 Z B I z o Q Q g V 1 W I 2 0 z s 2 b t 3 T h / F m 9 8 c Z l L S 0 v h Z k T A 8 x 8 Z c a r Q p t 6 4 o k H o K x b 0 K 4 9 H e i O t h K 3 9 R p g u t T f U 2 s Y B T i K O t I 8 J m E e s M 4 i M D M 0 9 j q N 7 n l l + d 4 Y i 5 F G i K F P f O Y J D z B g t L 4 t k 9 S g r R t w w A a y Z M + h T 3 2 t z z t D O h O r N A C V d W S w G S 9 r s + P l 2 r Z Q F e U H 8 2 D J g 1 3 Y s y y O f f p A l X x T J w s 7 u r / Q k v W 6 Z 1 / O Q B 1 n o Z 2 z U N E 0 P q l n X y R H / A 7 r N P D a o V x R u 4 V 1 X S 7 P 6 b l m T K 8 2 4 7 r W x 2 p k e t C n j l J Y 3 x P k t 5 R u a 8 l s g D x P g p 2 l T k r F 8 Y Z S i Q 2 U x y r l K I Z l H f Y d J t Q 3 C Z C 8 h C O i y i Q U 4 D i e 5 R o r Q 6 9 + z W H p U h o 1 9 r B Q i 2 C R 2 u M 7 e Y n 6 Z G B A Q q / p h 8 k I f 3 h C P g 5 N O 0 K X z m p n f E 2 L h f c o T r / H 8 I k o b P C L h r S Z Q 9 5 O 0 2 j b v S 7 F o I 2 t J x + D 9 X Y t p c U s Y K a 8 P n y 9 o 7 j 2 8 a f z D F P I / 2 A U K X E n y 0 u Q U 8 D m 1 2 E I Z Y R i 6 l e V z N 2 l k K / W j n S Y z y r x V / / T P 3 P x W m O C z z L H r z 2 S n Q 2 U w K t F K 9 k N v b R 5 N x j w O 0 k b F T S T t c + 3 S U E r D B o a p 2 b D 6 + c 3 8 z q H h X O j v L q T C d H F a X p g q a e l U g c K A I i K F z R K b U B V i m 9 V 0 r 8 f 0 C k Z 2 u J 2 1 Z G y g U 7 P t T l b A 0 V H p 4 u A p 5 L 6 l / / y l 8 P M Y Q c u m q 2 2 n n r q a T W b T R q 2 q R O n 5 / W P f + E f 6 v 4 P r e s A 6 r M V v 6 r L 4 1 e 0 O d r V Y I w P w t G F d o 3 w J Q a Q I I u O w 9 K d s R c e 0 I H k a 9 + p h + B 6 A 5 O 9 d k O j r C 3 Q C O s z h i r 6 A D A A v c X R 5 T D t G 3 C M E J 7 u J K 7 d O h o + P 6 c a l L f R z 6 k 9 y G G R U l g d K u c m T Q I o r F I i i Z + T H k B l h y r x O k T 7 0 K h m 2 i U D 2 5 N e + 1 g F E B 1 m s M d x 2 L P U I Y / d K d X 1 b G p T T 3 e a u o 0 f 2 M J y x R N W S l B U 2 s x K 1 e Q 7 z m 9 M 7 T z t L J n 0 x N A t 9 T s 7 O q r t q D 1 u Q v W 3 Y A Q 7 e u 3 q 8 1 r c y K N w N t W P b W u S r V O f p s b p n k Z p L D Q m s + V 1 S 9 x i A l V N Z w C i e T G g m 1 B W g 2 h E e c f U e Y g C G P U R 4 A G H y 4 6 l L S a X t d l 8 Q 8 X U E u 1 r 6 4 L 1 d b Q N Z R S s x n G y z F n B T g F V r l S 4 J g K N 6 + Z 9 J s Y A P g 3 l v B c s P g e A e b z w H q Z m F 8 b 3 8 I Q F X 2 c 5 8 3 j b C K U 3 T m b 0 L 5 9 7 T r / + 1 a 9 h I Z f 1 B G 0 b + / r z L 0 x u d c / o / t U v a T n z y H E 2 K I B k Q p + / A s W 4 J / P f S f J S D y / 5 + E 5 p 3 L q h e O F U q B y 2 J K z 8 / V Z p u m L Y l f Q g p Q M Y U T K 5 g 9 b A 3 e M I 7 p e u e p B u q I + f N o m y B N K L d N 4 Q r T 2 i 8 9 y J i Q T O 7 z 0 d A Y N G q F t q Y 5 O q 2 t b h 5 C Z + z B X d n r y O d o R y o H n b o y Q C k 8 Z 3 w e q g X R 1 I K W C h i l i M B Q R n g d f W W Q s U x 3 P 0 b B d d M s P Z g O l R 5 h b F a X p l K 0 6 5 r Z I B G U B J O Q e U q w + g u m P f J 6 6 j X k o H U L 2 j T l l H 7 a J y Q 3 x A 2 m g S g 7 Z k O i i P D k q v r v V i T e v p h t a h f y e 4 Y n k 4 0 Q K / r y C g G U x j W D j o Z k C w e 9 m x b m Q H e g Z s P t / J 6 l J z J e Q / p H 7 e K y O N 3 5 i h H v l U V 5 V 0 Z K V W s V p e X b x K 2 e b p 0 j J H E o E a x e a h r D O Q v R y v 8 V f y S c C 2 S U 2 h e y i 5 v j L g u a Q 2 t L U 8 c 1 b D V h K 2 v q I Z w F H E j Q j z 8 D o Q w l Z P Y 3 y a U Q s / p Q 0 A e w O A h X p y j J s 2 c 7 g 7 j q a M Y 4 n i + b w S h Q I + V S 7 c o 7 R 4 S v 1 e C w C Z k 6 A M 4 r Z c 5 O u g h 9 u 1 3 0 K R + n P 3 B u 8 B z T R Z j q Z K 3 0 A x S 8 t n U D j D q V z 5 G s + E i E L / Z h t O A x T v F 2 5 u 6 v L V 6 7 r / 4 X P 6 o b W T f B / 9 J v G f / t Q n L x 6 0 z + i g e U r J z J c 1 k 1 m m M 7 f 1 1 e s b f M 1 N f p d p q 5 7 U r S p C i 2 Z 7 f T e r 9 R n r 7 2 9 O X l s S S 0 W b Y X z h S k m L e Z x 9 T 3 h 7 R 5 p G D H 2 d g R D C 5 I A r G q m m k T y 9 H 4 f S + 0 x s 1 e C 6 s b Y 2 Z h r I k T V T x P n t T D q K 4 z y s 3 a b 1 8 / y t H o 5 1 c 9 L U I b 7 C 7 n h H m 5 N b u o n f t D 3 Z w j K h N e l b A 9 5 W a o h g O Q w 8 w U o 5 P O t v r M E T a D + c B 0 M 7 D J 6 2 f S A Q D T 6 D W Q F W a B / 3 7 l k p U H 5 3 r c E W H Q g o 6 P N q a V O + H m / 6 O N 8 9 q I 8 p S I u L R 3 3 v j 4 C 2 h / I m U 0 N l o d b Z V A 8 H v a d S o o O g e h x q i B g 7 8 E D n k i + k i b Z C M L L 4 b R y e d X E F P + 4 q f s K t b l n V f k n d g d e G + W o H i z i R g n z Z K m F 9 v c m N 9 2 1 w G l E f R y a N 0 T Z + 5 l G y q i r g O 0 x U t a d b W F / 8 G y j j r c 6 h b u J T X c V i X R 3 f 0 m u H t 7 Q d a 2 m P r m i 3 + r C S N Y 4 C 5 Y Y O Y o E 9 G X g E I 0 E c N O p g 7 W s t j Z o t d Y + w d G 0 s d p 8 G o G 1 u N b e h u a v I T F m J b E W N 6 i Z g m 6 f t 0 v R j C s U Q V 7 t N / r T f A A o 5 4 n 2 3 v o m F 4 c b x a F r U V J H a t f B r y 5 F D 7 Y O w v 4 X H q i K 5 i K h j 5 E 8 Z U B 5 D + 6 9 + 4 Z d 0 q d r U 3 E J F f + q 9 j + t s x b P v 7 y r m x F / + a / / O x a M Q x Y t p v n i d z m r q x U 3 7 T B a U 7 y X Z d M b C V C E v j 3 e K n D w E z h b m u F L j I V Y l F V X U U c L 5 X F 8 t G r b t u W z 3 p J t H n u J k n X 4 3 G R j W q g Z T b N I N 0 0 Z u H f U Q k L a S s a a 2 6 z 2 o L F Y N n h 5 H K D y L 3 k t F I p / K E k M j I S d D y u S J l 0 f U f X e M 1 z T e 1 q 3 h b V 2 D t 9 u 0 + 7 C g e d p O H + s x 4 P A A s l e r 8 m k A U g p q l A 7 C F 1 G I o a / l W / t I B l L / + P 3 A b U D T h m k r 4 d f T Z A 0 7 B Z b L Z U B 5 W X Y E 4 B 5 t 5 j 0 m X P R 0 d q J M i s 6 O 9 5 W F 8 x e g e z N p t C t t 4 Q l C 3 C q A 1 F T U U c g 2 l q m a G m k n N d F N k H a L e 2 8 N U t r r z 6 j R K 6 C R q Q 8 A c x 3 d J t M y O Z 8 4 9 X F w i h p g h W g r P g x M k t d t z g 7 9 H 6 K 0 j j h s f b 0 2 1 R S 2 A + V q Y C k O g X U 9 l t U R d H I b I a / S d u 0 u 9 A r / c I J F S K e O N K M m / i Y y 0 j n S u L 6 n w e G O B r u b 6 u 1 s a n y 0 F T 6 L 4 e M N 8 F s G W P c M y i i B o H v Q d p L A W k 3 w J w H Y N F n G g s U 5 T l 6 q j k p Q b M z v z S 6 w U r Y 2 U 6 B M L Y 9 d h w S K Y w q o K f A a 7 X 3 9 / X / x y / r M s 8 / r k Y c e 0 J 9 5 4 g m A 5 I H f u / e Y p s Q f + X f / H x d H Y w s G 2 i 1 9 p N s H j w S 0 f 7 / S J 8 7 V g 4 A 5 R Q B A Y x 4 X N H 7 4 B c j + A + G z A D I K 6 O O V n W + e U W 5 L M J / 3 t l 1 U e B S N d 4 X 6 A K b J 2 P v t Y X 0 4 1 7 3 w D 0 u V i t f 0 4 O I + 3 3 d C J A z x U h c p G O K Y e 0 6 e B b o 3 G C K o W A u K 1 8 Q H O h w 1 w o Y n t 7 x P A 5 q 1 P o a C A D z f 2 9 b D g t 3 B e g 4 9 4 9 z U I e H 9 G A A q F j J L R 2 Q S c H B b K g 4 L Z R A + j i m t c z 6 8 D c k D m y 7 + 8 d u Q / B t E I Y D B Q I 9 e R 0 D z h S O s q P d t s b b N h K X u I 4 A 1 w q / o o + k H y l I O L 8 E B 6 m E l h n c g a i R j C L O 0 y 3 m b z 7 b 5 b B 9 N f j h E y H t 5 q C z W g f d e A x U U T D j f L Z U V V g J g u v 0 8 q 2 P I a y s G 3 J x g g b 3 k 9 I i v a w A f u 4 l f F T P h U w 1 L X h t n d I B y r H O v x j C j 7 q j A f Q c o r A N + 2 9 I g 4 W X s N 1 T B V y 2 N t p T o X F e s e Z k M L 2 l c 3 a L r P B O 9 q z j 9 0 O / t Q Q O P E P I B g O 6 o W J h R A g C k 8 o U Q I U x n P O Y U A S O S j b c L u / u 7 0 6 r D w r J Y n S g A c W / y n p D 2 u 0 w d Y X k o j D j K + U A / 9 y 9 / V b v 9 i f 7 U j / 6 w / v C H P q T 7 1 9 b J 6 2 7 7 v D M l f v p n n r g 4 V 7 q q o 9 Y 5 N b p r d N p d / v j 9 S N 5 U x U j / y t e e C l t 3 J R B C 0 z S r Q 1 u O U X I W g K D h a R y L 0 P / r n / y S F k 6 9 e 1 R x p 4 F z m n 8 N H 6 a G h u t y b l L 5 I + 1 1 X 9 K M N d S k r p u H H Y T 6 k O N I z W 5 L V R q q D 3 C 2 G k k t l a I l B J F 3 g 0 Z G M w 3 x r U y v m s O + j k Y t b Q 6 P d H O w r 2 v 9 H X w Z x A i 1 b C D Z U n h P j R 6 + x s j a H G o V g z c n 0 e A 5 6 F c + M Q y 7 v 9 r p T Q K o U D / u 4 s P i 6 C 7 w 2 F C M z 3 3 u e + K q r + W b A B k + s + W K w G R A + i + y o A a i t a 6 9 z C z d k + Z e a S y T g Z z G A u V t p R A 0 r y E b c Z 0 B Z c t o n 6 3 N r x v k X e P 9 I W d b i C o U s o a Q t 6 B 6 P V 4 P 0 d o u I z / l P x S I C + I S A y Z + E p L p X 2 S 9 K A e v T W k 9 d t b k 4 0 P y O B r m V B 9 l a E c s E w q 6 w W d 1 8 m 8 D o g 7 H g K N P 2 7 l O i v U 0 S O 3 h E 7 2 C d X 1 F i 6 M 3 t N C / o m R v M 0 y U 9 S 6 4 c Z R T H E b h 1 v G s f d k i c 6 S h 5 X S u s r m i x v T f C N 9 o 5 H V N 3 L N U z k P T 7 P N E g N p q v R g 2 K Z 2 m V K a o Q o 4 + t y 5 E J s 0 4 x s h i N p c n b 9 7 T 2 O 1 W T c / t 3 d b N T F 6 f / j e f 1 l / 6 k z + u D 5 w + r f x b / v q 3 T 4 m / / b f + 7 s U j O G u 1 E y 2 j + H 6 m H H z / F F 6 s h e H T n / 4 C p h 4 6 1 s U q U O n P f + 5 z e v L F 2 2 o 0 6 H J 8 k W q t r n / 4 j / 4 H H M i e T j z w 0 e M c 3 p 7 c G c X c y w h 2 W 9 1 h D Y 1 3 g E B A E e i 4 q 3 s z 2 m 8 e g y l + g L D u 6 + z s N h S y D n 0 c q 4 g G y 6 c N J g M 6 a t Q R H d J F o / Z x 4 l t Y v c N h W z v e + K S 7 r z v D O g 6 p / Z w 4 Q g r t s u 8 U 6 J 7 9 K a h C W H E M m J J Y J / y 1 A p Y i j y D k A E m C + v p O g X r Q a Q F I H A H K d K B X t e a x G r Z m 7 i Z 3 b J B l D g c n I q s 4 F W B A 5 T N v h 1 y f x 0 L n b J G 8 E Q v t m w d I t l B 5 y h L u i e w F a k Y + n l V u K x n 2 K u F o U u 4 m g t d C 2 N v U r Q s A T P e 8 2 Q o w 5 9 d c 5 M O n c P 8 I 7 B 5 b M h X i b T g M c p o P / w 7 g o o C P s D 4 H / T w A I l / y b I f 8 O Q / T 6 n A 2 a E 2 1 D F T P O C 8 k 2 1 r N t X U q z P C Q V q E I X r 4 C A 4 S + R W 3 l O 8 S h 5 / b 1 E 1 D W J H 2 X z V F G 6 p q I A 6 x C S c r k l M y V O I r U O 6 W D x o 6 y K N p Y v K D t x u t Q z w Y + 4 u 1 w 7 D d v 0 m 5 z 6 t U P Q r g 9 k U x r c 2 t L / 8 M / + + e A C U u X T m i 3 U 9 c r m Y K O k J e P I B s / 9 N h 7 a e P I 6 r 0 z 9 b x 5 k K c r A V 6 v I u 7 1 o y X 6 s f 3 d a 5 M v X 6 8 E I f l + p 3 M L P Z 2 q 4 G B 6 Q A x t m W k / i b n e 0 A Q n c o K D G P w p B D m N G X Y a U C j z 2 c 9 d + d a D y O e W f z v s G n t u + b f o b P K F 0 m 0 d P o w 4 N J S J e e e m X Z 2 e u a V m e 0 + L h Q N + A Y D i C x z L H E v o + E V 6 b R Z A 5 j X O e b 8 8 q A g e d p U G u g G t + H r j R W 2 p r q u j 2 1 A b t C E C 6 5 n u q a R F d G p v A A a C k f F M 7 0 x H s 6 m m 5 r N D F f l F s F J 8 P x V P C 7 k P I y I s 0 8 A H 8 J 7 j 7 i a D z d Y o B C p 4 b 1 + r g 0 D 1 7 D M h t X 1 y 6 j i y i G b v I v g t r p 1 P j b H G X R U A k O 1 Z C p B l s C Q p W 5 P w i V M E h N C j B i K n L k r B g O p g Z V u 2 I h y 1 n m e u Y 6 V o A 9 O + q K S u n x W B t b w p p S N + H Z W z P e 7 Z V T F J H b 1 / B X e y 4 D s q u d / P h u 2 m e + R v t e F y O B c v j b A / Y j A Z i b j 9 K u e 8 G P J A p w t t n a S G F 1 B o p + G P S 9 5 Z t 8 F v m r S R h w q O h h p 2 6 D s A 6 f C 5 4 + 1 j F J 9 p r + d H j u Z P q 3 L q C a U W z i k 9 f 1 4 7 2 w 2 N P O m 1 D w v x 1 n C A s d H Y 0 h A K 1 8 c a e s H g e v l x 6 l J S P p 9 S v d l V J c w 7 j N L T z 7 + q N z M 9 / d G 1 c 5 p 0 d 5 T w 8 p V v k + 6 l l Y 1 W k / Z s h 1 a n T x 0 0 + M 6 D s L / T 5 K j X W q E V U J u u f g 5 I b 2 p Q + r h + / p e / g Z + T 1 j e e f k l P P v V M W N v / r 3 / t N / U P / s E / P N Z M P r 5 1 M p i c d m s P c + V E e 4 0 H 6 D h 3 p D s Y T Y b 2 S s W a g A n q M N 6 G Y h 2 F U X v g y u G x B g A O j / f 1 3 o n U O 7 I a 2 N v N b W 3 V t q E c u T C o P U H Y 1 C 8 p P Z x X q 5 3 H u u Y B H p T C U 3 U Q R k d 0 H f n r k i 3 M B J 7 v y Z 8 0 M n f x 4 V r 4 b K H 2 O Q C I + 4 T j u I p h M g V 1 t i h P a + 5 2 C 1 b h + L A / Z r A U k 1 2 t 5 5 p 6 O H + k H 0 i 1 9 c P x v j 4 K 2 B 8 D w G f 5 3 v M A M u T t + 3 G i X p S P w y N K I w M W w X W E 0 g E P 3 8 m b p v h e o 0 H X s q d h H z + l 2 w z 3 d s D F 0 U r P E O + 1 Y Q M O a Y P K K F i C 5 Q M k P d r c w P e 4 n E t q C N k C O W D j Y Q W D a I j V s V U P N U E A r Z R c j + X 8 Q K V + U 7 O 0 f 4 V G L N A C V I E y Q Q U d 5 k N p 5 M q x M H t / K P y m f A + f 5 k i p A v e A 3 n q a U 5 b j 5 u t P 6 / W n v 6 w X v v z b 2 t u 8 A f j z u n n l D b 3 x / F N h 9 W 2 5 U N Y o e x g E P + 0 B S p K B U N u 9 o v 3 N N 8 L 7 n / v v / 5 n + m / / m 7 2 t h p q Q / t n 7 e g A h g G r Z 2 w v f f K t 0 b f u + i J O O x B P 2 f U O J n f v o n L n 7 + 6 n e e V n R v s j C i O 6 E 6 D a 0 k L u t s + g V d y H 5 D 9 x W e 0 w P F p 3 Q + / 5 z O Z V 7 S p H V b 8 f Y t a e k P y E 9 q c H K I e m F l Q 3 d u X d U b b 1 7 S y v K q f v 3 X / 4 2 K x a I + 8 u E P 6 M W t H I 6 / O + j b p / 6 w p F r 7 J B V z a L 7 H 0 U W Y O n p w 0 U s D M P s w f A v o J J b D M p X p V C h C v A Q 3 L 2 H u y 2 H q i w X i e m t X m / U d L F V P n b 5 H o 2 z 3 k r r j T R I 9 8 R O B 8 S x s T / n p g y K v / P S Y x o h G L G Z G q q D V 0 j E a F C p X C G W w U M c p w z F A j o 8 A L D r L 1 1 l x + M 9 U 0 E C z V e n T L r Y k 0 8 P a 3 T l Z 0 6 e x F L P J n j Z w 5 B + k I 9 8 L o J f R 2 i W + z G P J P O s e W Y 6 C I A Y S e Y e B R 3 5 r s H g A O o x v g T L 0 N 0 A D F N y k B f 3 2 / g p D 6 u a g k A v s 8 T 1 v K N p r Y / F z Q H 1 s i g W t p S n s r z k I E 9 x Q l 8 z 3 5 U c O 9 H h I w f c M A R v f m 8 N A C v X g 0 k D 1 0 l 0 t Z F p a T j a h e 2 n o H v X A M n o h p D f E T M a h X l 4 k y G + F 4 r O / n c 5 l Q n l S X D 8 B 5 G O X I Q t A A E t l 4 w H N n 3 l E l d X z m g c M K e j a 8 s Y Z n X / k U d 3 p v a y X d 9 + H i 7 B N u 1 M 3 + n E x f 1 b X 9 2 / q 5 d y C d r N l D a 7 d 1 A M P 3 K 8 H 7 r 9 P N 2 / d 0 d r q s p r N 1 v E a O A / e R h H B 4 G + 5 E s d p 6 L Y i T a O A + X Q O y 5 e h 7 H j E h 3 u 3 J q / u 5 s P c u f m C u 0 J h y s + F h a 7 q R 7 f 0 a O m r w Q H 2 W I U j Q o 3 B g v b H 6 6 o P F + k o n E G O S E P d T Z 4 Y e 2 H R F i G 6 + T Q s + a 2 S / Q U L m D v m 2 w 3 s v j 1 x 1 x g U U S 0 E q q Y n T t 5 G y x 2 h c X c Q 2 n 0 6 v U 4 j e r a c O 9 o 7 m y 5 w L A G u e a R m j s 6 Z 0 X O 1 K z j m c H w A 7 E f C 1 H r 4 k q j i z U F b N 0 d N b Q 2 O o B c 0 H l Z v w i G s w g D r 5 y k 6 u W R d M 7 T X Q q 6 h h X Q 7 7 H t X s A + F 2 Y k j 5 L Z E b k s 3 u Y E T 1 i P x Q Q p A e f G a W w x 3 K A D P L W U b 2 u S a M L f P f h 1 C Z W A 7 D w c v F u n g M 1 y / 2 p 9 o p W d t G F c L 6 l N H w K p k d s i N v M N 7 j W t M I Q 3 Q E F x w 0 I W z B 4 v 7 W J U B A m K h 7 y L I z X 5 G T e r v L d 2 C J e E 6 H 7 5 n e J J E w l Y X 2 u f B 6 z T U F + u S p c 0 z f G Z g + b o J / p 2 t V C s E J D y 7 x U 8 Z c Z u T B 3 n 5 K u f l z T c X M g 2 d y N V 0 O t n R B T 4 / g 1 J Y 6 C W V 8 6 A W g A q H w 4 c e M u l g q S b Q c j 6 j y c A X 9 J H r v f Q 8 h k + X m z 0 v z c F S K v d r k v P m M V D 5 J L J D e b L Z s d 7 Y f 4 r S u b 0 r W i s 9 o O f 2 b q l e n k d x D P S e A R Q W n 8 k r x p O p u 4 t W P c P C s u r l J i M s X C z r X T n I 9 l h + A 8 X F f b F i 9 G f v j C T u X r 6 k u C 2 G t y p e O A a T k z X R x u T z u j / z N X 2 6 + h f 0 b w 7 + k j 5 b / z / o a 6 0 / r Z f 7 P 6 z t 4 Q X 4 f j Q D / J 1 g W i z Y b 4 L q Q Y E 8 3 c P z v L 5 V M u r t X / k 6 g 7 j Z + 9 b X f n N y 5 0 d a / M G l I w T F n Z t T I l X B i Z 8 N / t J w s s z r Z Y C 0 S A e X O H L 8 z G V O 6 8 g b x S B g u K c B A N b y B T R k I Z F R E c 1 Z R k A K E y g D N C 8 2 8 P R / B N L l 4 3 N b + 6 C b E R S n 6 V i V K V G w Y u N h C J f b L / L E V 5 8 d E R v R F j 3 a y w A K H h A N 7 r M j c 2 4 L R w D d A h Z D n 9 O m e o B 0 A T A t 0 0 9 L X D y H 8 H p e Y H X c Q 5 k 5 4 h b l Y 2 v k x O 3 c s E E I v T r V Y L L A 2 y q Z p i I e Q T C 8 J N 2 a 3 4 B 2 0 M E r V d M A N J 3 C h k G 5 E r w P V t b f G z w h 3 w h s / s 9 n 1 9 + 7 G M U 9 l c d j Y k n o f R y 2 g P I J g A N 4 w A D N P a B d O / h + 3 t 7 M c x 8 V Z l y U U G R Z N w Y 6 y / u f h w I a i a G g 3 C F q 3 p B i K C q P w X k 2 v 3 e V 6 m I 8 4 1 m o I u c Y Z Y 0 B / r A P u v + G y G D x I x w f p v 5 F P f n 1 r 6 i a L + v 8 Y K g f K c x o o b K i d H 5 R M z M A l n a d H t P p S t v N V 4 z L 4 z p G h 6 3 R E O P g W E B k w S x / U b 9 N j 9 o r 5 2 B A 7 y L w P 7 r 0 P y q W P q H k 2 p / U R 0 4 2 w y y F D I X + b t J q 2 Z 0 C D T O f p B D O 3 z d 7 Y T M a W / K a p y n / d K F c C V / 7 Q 2 f r e v Z O N M D 7 3 S Z v O 0 w z 6 J W 9 F e 3 2 b m i r c w 1 h 5 t 4 p L F F s S X 7 0 S i y 5 x r F M R 2 C Z Y l D b s I Y n q 7 Y 1 D c B K Y S 0 y q Q R K h M 6 l x z b y K 5 z j 2 s g t Q U 3 s S + X w L X J K j g t o Z q 8 c 9 b 7 d n n 8 Q W S D / b / F H r O g 8 8 2 m s Q D w V 6 K Q 3 Q / H c P J N P s 9 g 2 w D W w P I 5 j 0 n A s S 5 S V 3 N x r t J X z t J q w V f J z o e Y R k j U + W 8 d v K Z l 2 H v s + 3 E Z 1 v q t Z m 3 K 9 e + e t H r J g h d H 7 y O f x + B E f h v a 2 d F g R + U a + T x R c i a x Q B l r p c x o A R K F 5 + I c P h B i 9 H U C X B I R J h M q C F X Y x o s 2 8 0 5 S t r x f d + d q 0 r 0 f 4 T Q 1 9 v Y F a S I + w C t 4 G L A a g Y i p T g Q J + V n z o S c R c 3 A M c g 5 Q m H D E o 7 Q T F Z Z A h O h x k b n A B / D h 5 x Q s 5 D Y q 0 V Z F S Y f l 6 i a 5 a A L k z 4 f V k g B X r c d R 0 m Z b e e / 2 m l p Z W 9 A m A t F 5 8 u 2 t T P a p r 0 N o K 8 u h Z 6 A a M r c 6 J m c e 4 n e X W / r W v j M D j 5 B k 6 N g J B K d 1 z v P Q r 1 5 U 8 t Q W Z A b W + w B 3 l l O v 8 K / U K f 1 K T w q n w u S N c I z T Q h 0 + 9 f X e g b 5 V s 6 a Z p W g j f c L q 5 i u f f G W j 3 O n V e + / + V 6 / g 4 v 4 P k A I R 3 Q z q z / A W d W P g G w p T h y N H g s w j b k g o z J x E k R x M X O M 9 q p 7 e D k J U 4 v D A u B w 0 4 i 3 b F P l E 2 B w Y y x w J S H x 8 E v y O G I E U r T J E K B D C o H e 7 p p w 9 i 0 h B U N G L o b G R h B D 2 G q r T o k C 5 5 e n l H D 9 X Z A Q Q G V A v h a W M N Q w S P e 9 l i h c H R 4 / P U Y r m 1 L P q I m I o c c 7 z 2 Y M Y K X 3 r z l T S l s H P t s H g c i f U m j x 6 i c U i 8 D 7 B c F j M O L 2 7 0 f g k O 7 X K 7 A J w h d K b X 8 a h U L A x i d r s w g 2 4 H F 6 n N j 6 O d Z 2 M D / M Z R C 1 B 4 A B n g j h v U v w U 1 j T a k x D s K A Z K U x 7 8 4 H O n D y y B / / L 9 B X 6 V c E m U E b / H v U Q Z e C u H N L x 0 N z W H B P K x g l e n J u 1 4 A m f L E V 9 o t h m z E m u T W o J W 7 2 D Q + G w / I 2 R N k h w i z R 9 5 p O 9 c l 5 e 3 Y K k W N i i m N c j E 1 U 0 N V y b + G T 7 t / d E 3 / 3 5 u v 6 X k c y c I M V P a V V / W h D 3 1 U Z 8 9 8 8 3 P D L l + 5 R l 5 F x X P L Y U K z T V K j 2 Q y W K s g t h w f f p 1 Y r b N J D m 7 s M j k z H O n v q H t 3 Q p L W t z / z 8 J c V G W Z 1 8 y B s P p Z L h R + b K 8 c N P w 8 f / C D + P 6 3 b r W W 3 2 n g m Z 3 W 4 9 D c + 2 x v v O 6 Q t X 7 + 4 4 O w X U N E 2 X Y / h z d 7 w 1 w u 1 q E r + p F P y n 7 5 w m O r X 0 x b B l 2 N n l z 3 D + D J / Y c a c z Y m m 6 F T 6 c L u j n f / k F 7 R x m t D / c x 2 p t a r P j x X L e L e g q D e f y 4 f g i 8 N l E P l C T B A J Q 6 1 3 Q + u K c 5 o o F z e H w j h E M + 0 + p b B v n v A N H R + w d Y U J 7 m 8 q Y L t l K W U A t U p 7 W N M b 6 2 U I 5 A t a E 7 7 c B Q d t z y X j f n q T t 7 e E j A S w 6 y r M M P D 7 k I 7 g N H G 4 C a / 8 y H V d C 4 e A V a B 5 g F P H v v L 5 p z B k Y e 1 E A 9 g K r x G e e e e 2 5 e x 0 0 Z w + h d o t 7 n 4 w w L Y d 7 N V s d P k c I X c Z s I W r n Z P S U E X 4 d q I 3 D y J 4 6 V S y g Y C Z t Q O L N U w 7 C w s U U o M p x c 7 s B d u 5 R h Q F E n t / n K U k e T L a V y 6 b s J 5 r y j Z S l j b K 0 q W d y e C t o X + s p W Q 7 x O 9 Z m 3 9 E R T q 9 u R l d j k c i 1 x Q G P G w K o I T 6 i t 4 S e z j 4 3 q D y D w 9 Y p P X 9 C w 1 J B n W x S u 2 i T 2 / h D V 3 a f 0 2 / U D v R 5 6 v + x 4 l B L g w M d N I a 6 7 6 F H a C 2 3 y D c n j y H 9 f / 6 n X 9 T z L 7 y s X / z F X 9 Y v / M I v B R z Y Q l n h R 4 t d I 3 B Z T u 2 6 2 P / y 5 9 l s D j / L c h D T L / 7 j a 1 q e W 8 V C c k 0 f B f Q 3 f v o n L q p x i R 7 a 0 6 j 0 w W A 5 j M S j / s 1 w 4 w r U 7 1 Y V n 2 q m H B Y Q f q d k 8 3 y d 6 z p I y G z B 9 C D 6 f L + V 1 D z + 1 S L q y R Y r K n R c Z T T O d 5 O v 0 6 n F r 2 A 9 T J r u T W 7 s 4 z P 3 r v e O 9 I k P f 1 z t / i E C 3 d X t o 4 + r N 5 x T N t P U Q u p 9 g A d A m X j T 0 H H P A R w 1 d W F m E Y G u K V / c U i O 1 r 4 N 4 V b u D Q 3 m g 9 2 g M m N C y w g f w s o n e s M b v v S u O / Y S e 8 h m P L z k S a M p l X e 1 Z F Z E / 5 d E a j 8 0 4 G N D s D g E C f h h o C A / V 4 H t b p + k R 8 Q P 0 A d 9 5 C U a y 3 d Z c E p 8 O Q c p y r Z e n u 8 3 I H g u F 7 + l F b r y 1 P 9 W g 4 7 3 A s U r + E 9 p 0 E H M A g v t T z 1 E i S 9 7 p 8 D q a F x h B Y g J t n S S z A Z A O z a c d g I j h B y G k p v d F 6 y b o X z k P x Q U 4 B o 3 P w d c y i G g / 0 z z T T y c / v 8 n u j y O g g b 6 S o q C I Z Q D K h 4 I q o a B i r X r Y n W m B + 3 t 3 J j + k w L P h J 5 w d g D B 4 H H w I 7 z l 7 + Y b B 5 C y T M w t o G N T M z L w u U 4 Y X G 3 V d y Z 7 Q 1 a O Y H i n O a y X M Q D c L S Q N o K x f b d P u J / j 8 q 0 z T N z 8 8 p l 8 2 E t V Q b G y d 0 9 u y G M r G O s t 5 k h p u N s N y J s K s R 7 Q W Q j A l H R b 2 a w Z 8 N u 0 3 9 3 P / t 6 0 G G / + B f e E z L J w 6 p L 2 L y N / / D x y 6 O Z x 7 B r Y j m K P k C H 4 3 B t g 4 b S 1 C 4 j F 7 b P h N 2 C o q 8 h u 8 u e S 3 T q U p X X 7 p W D p u 1 e A u w U s a P F I 2 Y / t W D t J 7 b z A e g + X G j 3 y r l R j t q H t 7 W D C 7 Y 5 r V 9 n d r w + h b 7 E f Z 7 c s H 8 v v l K W n N L p w N t g R S o i j m + c Y X O 0 I M q 5 d G e 2 c t 6 6 d m c H r z v A u B I 6 l N f e l Y H Y 2 8 v P U D T 9 L R d 2 9 b e 7 U + r 5 a X k 5 e u q 6 q Z 2 d K D d S R P L Y m L m l v I a p J 7 S O Q Q p 3 g 2 T U 8 v w F z 9 E D d Y c a G I 0 9 o M g I w B R I A C + D Q X 0 h N p G B 5 u C c I c x G j 4 P P l Y 4 I o v m G R K m Z q Z w p k X e r q y c R p j p J W v z 0 Y A r 0 I i u o U X F m 7 w 4 I u i 5 d C b j L d r D 8 / G t V M I Y E b w w n L l 3 l 3 v 2 R g D b 4 0 I u T 5 h 0 6 / A 2 I A 1 g g Z Z h Q T L B d 4 q s j P 2 n P E J k c A V L Z J q H a b G V m R 4 U J w g q x c N 3 N a C o h 0 H M 2 e W w V Q y b k v L a Q H T + f r L H n L c b 4 + O g K P x 9 Y N H U P o T v I 1 A F Q B l o d j 7 5 L o 5 1 T a 6 c V J / + / B I K 4 1 J i T u M u C i e + r G L G S 0 i G 1 M l 2 2 6 W h H z q H l A x 7 S J 6 O N v r P c n 1 v K p W K m q 3 M q M I x O z s H G 8 G C 9 w 6 V Q I l 6 9 y N u g B X t Y J V R e S O Y C k o h b n l A 0 f a Q 2 5 e e v q M f + b G P a X b p I F g w r y d L / M R / / n + / G F x O m z U 6 a M o h j 7 q 3 t V 3 / k E 7 N d g C T a R I V / x 2 m W z U c S + o 3 f X i 0 O b + F z V a p 5 H U 5 g P T b g c k p N T r S / t 6 W l u d z 4 S H R y + U 1 f e W Z P Z 2 c O 6 u n n 9 n X f W f X a I x Z 7 e 3 n 1 K p O d H i 0 A H A r 2 j z I q F R e 4 p o X t H E 6 o / W F k / r q S 7 v 6 3 N e f 0 k H 1 i k 6 e y o C R L 6 h 2 9 F k t z V 6 B F r 2 o 8 h z g H d + A m 9 + C m 2 9 r c 1 T H U r s j H E U y a v y I S / y B D B o 3 a w 3 d R f A g k O Y w J F u n D m b D N N R g s n U K g o x Q 2 1 o 5 N N 1 H k F t o v A 6 U A x E O 7 w 0 q 7 h A s h X 0 U g 6 q Q T o X 2 8 g 5 G 9 v G C l r X m 5 B r P 9 P a e F B 1 e e y u y F p 3 Z R O s 3 c J 7 6 n B H 9 6 N 7 k 7 X V c v b H X W X F w N s B 6 A G z s s T W s S h Y A 5 e z 3 c G R R C v a V b I m y a A h b l g R W 3 P f 3 M k g / T h V p C i B 0 2 U A A w D H 1 R D E A C o P Y + 4 U b u F Y k Y S A 5 K B Z 7 X + g k f j e E N a Q y C d o T M J G / Q 1 U p C z r 1 7 D U 9 2 y C l d h 1 B H k K P a / h 5 T e q E p e o u r W l / d V k v U e Y i S r 4 3 W U O J L K v a H 1 L v D r R 6 Q L 0 p B M W y P d I k p 8 W 5 C p 1 C f 0 B 5 M 2 G 5 j o 0 P 3 x 0 n x w g c s b P M m 5 l 5 T m k i Z Q a T h a 3 k q A 8 W z + O V V N v 7 R s a S + f D e g a + f + z u / o R 9 6 3 w d 1 5 i P U D W v m 5 z S H O + 9 u X z / 2 w a L Q n 0 2 b q c W X r u b 4 I T S t e E U H 3 + J h 0 N 9 L W p / p 6 8 7 x f h H f K c 0 V L 2 m 2 e P 3 4 n d T u z U O 1 P K 0 o S j f 3 P 6 z Z X E G z + a / o j Z 1 o T 8 G l U l y 7 j c g a O n k S 5 D D h X U n v 4 D T f Q P u + q Y 3 K y z T B Z Q B Q C 9 a l h k B 4 2 + J d + v c G 7 X O 1 X 9 C d 7 p z 2 m n O q d 7 J Y o S H K A O u U 7 K B t u 4 A K Y U d 7 W f A s X x a u M K B q T U 3 O X t D o x / g P 6 F D v F e d r H K I e 4 6 d 4 y U c G 2 m P t 7 9 9 7 T t 5 M q h e e m F H B G s x R h r B F M / n Z q G f J 2 / N B X E 7 P J G 8 a T A Z V K H 0 s W K c G Y D q i D o m 4 x w y T a g L u L p 3 f H X G E O X s A G + G P L J M V g Z d 9 d M J q X 0 8 n m s 7 S 8 L 9 I m S M T M A B H 8 o Y I b U T z b D E 5 A I Q B a b o 9 o h 7 d c S b 4 j y 2 c 8 z Z g s F X 0 T I m B r S F n h 9 4 L 3 C v d 3 9 H p W W k l M 9 B J f n 8 / 5 d 3 o x F V s p x V r I N w 1 L C p H H 9 + 6 d 9 i H S V S U v P + 9 K i w 0 V T l / W l f S c V 0 b p L T T m W g X w + H H o P b G n m m f h t J j b S Z 5 2 q 6 k A j V Z y a z q z M K K u k e U H W V i V p O D F h p I 9 p c M I r + 2 5 T K w n D w W N V t J 6 e D Q j z O y g Q F M x 9 d O A x S / 9 A + e 0 p 3 t W / r r f + f P I Y w o 4 Z a n H s e g h C k l f u o n / 9 p b j 7 M x e n 3 Y W q 2 U q o q n X 9 J 2 9 b H j b 7 + / y X v i f T e p n L u h + f K V 4 3 d R u r n / c V W b Z w D Z t f B + v / 6 g t q 8 9 o y t X h t p Y 8 t M V R 3 r 6 6 a f 0 6 A a N N M C p p h F r Q 1 o / t a V k 6 r I y 6 R f h z 1 9 F 1 7 6 O g P U C C O z r J T 3 W w R H G O v w 6 N Y w s g k F C g 2 V w i s O D z W I t p V M O F f u 9 o R N k k H x M 9 x A i K I q 1 c j Q N B 3 A d U 6 z p 1 B 1 P d / J C O E c m r c n 9 u X 9 v w I U g C Q A L + + f R m / a d P E b m D n X H m y F 5 v 3 I H M r z Q L 0 Q N / Z o D r w 6 L Z c s T U T 0 v T r Q 1 8 g z 5 6 W H t O u B s 5 e l A Q S H V B 1 D U C U p m 6 2 h b A l b I i T Y I 9 T K 1 M 2 1 C m 3 N f z 6 Q P s + n D N 4 a f 2 8 a z P G y t s I z U p w u g P C H W s 8 v D 4 U m y g x x + L c K c K K k O u O s I e B e f y u u 1 P I 6 U T 6 K Q O n U N u l 6 9 O 4 F 6 p V V v L S q 7 / J h W z 1 / Q z M a G D v B 5 d q j T f i + j o 0 F P e / T t l n 3 d c S O 0 a Y J 2 z O P 3 p C l D J T t H 6 z o E H 1 c J e p 7 E 6 q S 8 P w V 1 c b I y s E W y A X F b B P + U l E Q 9 N d u 0 H + c h R D I d y 4 W F q Y 5 O u / 2 f / 8 0 9 v f T K i / r z f / n H u d 9 t f h s B z o + 5 y X g L t J / 9 G z 9 5 0 Z l N D y f f I E P B O r 1 t 5 b O v q N E 9 y 6 d B Z X 3 X K Z 8 C / Q 5 H f Y / J I f G B J 7 I i C N d 3 f z h s v X w U L G Z M z c 6 K Z g q 3 e H 9 W p b l V l R d O 0 S I F 6 G p O 5 c W T + D 8 l v f 9 U X K / u 0 a k J O H X 6 C n T j R W X y X 1 Y i e T v k 7 0 h Z C v A Y U O b Z y D s O f K D e n B E a h M 5 + C 4 Q 4 a j w 6 P + 1 n N d m S 2 z K F X D w O 5 E m g H s Y 0 x f E s B I T W r w F U C / 8 p 7 m X Z / N 6 i a A c + E S 8 c A 8 y a n s M d z T 9 b i T A x F e r V b W H J + E U G C + H w v k F t 4 E Q g 8 u Q q r B X f R 2 N b f M e 5 F f L y 7 r I A K Y A 7 E u 4 A q L 5 B n g 1 g 9 s R X z 4 C Z y f T C h F e H w W 1 9 D B a f Q 3 F C k Q A L t M 8 z P b w 0 Z b r e i 6 9 I t I k t Y i q P c N o a Q X l t G X s e k 8 t H o A J M X n E 8 H m T x j X I 6 q i I X s Z I 6 W L Q 2 5 Q s L I B H 4 D o p p n J m o X P a W y T F l U y v K L 2 4 o d + Z x p R b y 6 o K 4 A 5 T L I W C t 4 V d 5 M n N 9 X N P h p B O s V A 6 q W c Q y l 7 z p J U A q J f I q I s M p w J W M 4 S u V s p Q x 6 i 0 r J 1 v d D k D x 3 i m u h y 2 u k 4 N N X g 9 o / 9 w P 8 T b g H I T w u d + M 6 Z / / k 1 / S + x 5 7 r + 5 / 3 M 8 a y 2 q S 8 b b V R Z i l J + R m F f c E U Z s 5 P 8 s 2 O v f p Z P t R I D j 4 D C l t z P 0 W D q n d 3 + 8 + W W N 8 r y m V b A V h u 7 n / M Y 5 v X t L h x / r f O Y w 2 v + y D A v P 4 N h I 3 R L N / 8 E S L B o O + 4 T x + 6 M y h x s l d j V N X N M o + o 0 F y M 9 A m T 3 z w P u S o m i D o s L E Q 0 n W k z c 1 c R I j m c K S X M 2 3 N Z V v K p T 2 v L d L g Y f Y A 1 x h k Q 1 D p O X 4 e q R k g W P a j D F B / N 7 B l x F m O f m e g G L y 5 A K b g X 1 j o b V E Q F C 9 3 q F t Y E N L D I Q J W K G g H A l 8 j r w b W q E E B G 9 z U o 0 n 2 n d 4 C E 5 I f l q Z j v r q 9 i W 5 s H 0 C 5 P H c P P 8 T W g q M / z H B P + 7 L J M E s i L I p M D p S n f t H Y 0 l 3 r E / l x l N d q I o C K x D 0 M I / 9 v t W u w u d X 8 A L n u E E c d o Y s u 5 I x g d 6 F l 1 Z b D y 2 m q j z J B I f q 5 W o l R R a N u W f X m r G 7 X l / T C 4 Y K + W J / X b 0 E V f y s T 0 1 c q Q 9 0 5 N V H 7 w S V l L 2 T 1 q v f l K y W g 4 X 7 S P C D t Q b 2 p R x Y B L n D M x o t a T c 6 p R J v m e e 9 H 9 2 R R X h 5 s p p p h c N i P m X G y b B t M B o f P h W z + 2 I j Q U c f J C i Q K n 9 M 3 x 7 / z N V s v D v V f / x f / T O s r J / T 4 v 3 U G W c h A 8 e y z W S F O w n C R m V 3 i b / 7 s T 2 G h 7 D d F v p M 3 p P B T + 3 x D D 2 C + t v l R n P B 2 m I j 6 O 0 s e Z Y 4 s 3 u 8 2 2 S o d t W w d 7 6 b I O k 0 T 4 A F U 9 y Y 3 z S f O A c T R Q B v l t i 4 f Z Z T P 7 e h 6 7 x Z g e l o x j k w K b X t M 6 2 j z I C B + k t + 0 a W 2 h b A k s P p a R C c L n p r W A m r J 5 1 r Q b P B I q f x 9 R O t q T 1 5 7 k a S u D 4 N F + D h Y V 8 P b D a l 5 + 5 + 8 8 S B g E 1 O a Q O w R y 5 b x 4 b 0 v l A I R n L t u P S e e c 9 x j a 6 d A 4 z j / X B T B x n a N 8 j v B 5 8 L g 5 9 A 5 K G V U p a C Y / H 6 y D A x K d g a 0 V V g J Q R S t a A Q z + U q X Q 1 W y q o d l M X x n q F 8 L f C E Z E 7 x A q 7 u 2 2 s c 8 2 4 H 0 U A g / / Q r / a C n u G R o h s U v 5 g F Y O F S o f 5 k Z 7 7 6 d k U f s C d f F 8 U h w f I P a i c Q Z O 3 r A D 5 v G E L R h k b o 6 L 2 s W A 3 u e 5 a o o g 1 W i F P g A 3 T O M J i h F W / X c t l 1 B 4 u y H A A J c M y F Q B T B S p Z S Z Z U V C 5 Y p w I U L 0 s Z s 3 y f h + o V 0 q Z 2 7 i P 7 h J F c G g i W 8 6 l v 5 G S 7 7 6 C E v 7 M 2 m U Y G e 9 W 4 X n v l s v 7 i 3 / x D q s z M h r p 6 X M + p 3 a / q 3 H x E y x P / 8 V / 5 j y 9 6 g Z W n B L 3 4 0 u t 8 H d d z z 7 + i k x u r G n X y K s d v q t t d 1 + V n f k 1 7 V 5 / W 3 u 3 n N L / x e M j o 2 6 X v F U z f S / J + 5 U t F z 1 Z O a H m m o z e a d e 1 N 8 J e 8 H 3 m y F s B k + T A Y 7 J N Y c P K 8 S f G h w e T P n I J 2 t o B x 9 j w 8 O / i 1 A a Y e c I Q N 6 a O r A L X z Q C N y o Z e L R 5 u a e D q P l 8 b 3 8 A + 8 3 x 0 + S D x y / O 1 z h C c / 4 C R H I u q y H N / 0 O L k f f a X 7 d Q T 9 s 7 0 3 q A c U y n S v w x c B U L R z C 2 F u B Q q V 1 r X b B 8 o W 5 g L 4 T f P 6 C L h 3 N H J / 2 K o 6 s J L P d D W T r m m O c 9 m D r 4 H U W j f 7 F F H L A B S E x m N q n s H u z 1 x G A 2 s w s S 8 y 4 D u r T d N c + 4 O m d w n K k A m g s v V 1 n u E 3 H G 4 n R w U t 0 G g 0 l A r l i K e 5 N 9 S L i v W g 9 Y 1 + I e z y d K c D d R q f o N z r K I N V L E t R P c + m Q G G 4 P T x 8 4 L 7 x H E w v W S m n K 5 o B R O V E A U B l A 6 g g e 7 R x Q 3 5 K h + 9 R 4 J 7 1 R j e M O + 0 0 r 6 i c X X B t g 7 W 6 N y X j n s 4 W + V p T M G 2 / P N T / 8 i / + t c 6 d O a O H P 2 w F 7 / 5 z j 0 T p s H c J p T Q X 5 C 3 x n / + t n 7 z o 5 c S f + e y X 9 J u f + k 0 0 2 V i X r 1 z W R z / y Q f 3 c f / + P V F m Y 0 e U 3 3 l C 7 1 V H N m 2 d 0 O l q 5 7 9 1 X 1 E 5 T M X e H x v 2 d L Q n 5 f i Y v / 7 h Z y 2 p j d o A m q W m U w U L 1 3 1 B y 5 m t B 0 I M y p k O m Y P L h p v N n + L B B e C 0 D p o A e v K R t 0 X i n 1 a z f H 0 D R j z f 4 M B I Y g 8 n 0 z d c Y Q H l o l J 9 p a 0 e / l O w E o a 2 k P a i J J X D o n e t s k Y A K L 9 D s F j h u b F 8 u F M D v f U 8 k x u / 8 2 l b P t / O 6 J o u + f S X P D / S c h i a V q O K v e b a 3 F y K O M 2 X q D I j w n R w U 8 d q l q Q X 0 F m G 5 N O X J t j W b b g E m L 4 b E a v K d p 1 J 5 e W w f L W t f C D 0 e 6 m U g D U I j O Q + D B 2 G H J r p M E M R Q 9 n g i o 0 P v S g v l a k P d 7 L d F l e B E + e z 8 t 9 1 O l C M G k L K p B F b S V X U g A + E E 6 J G L g F L C i t j n q r V b K K P T y g w r m I C M c q k C l i x 4 s g F M D k C Y 9 s 3 P z C m L I i k D q O q d P W 2 + e V s P n D q p 1 5 9 9 V Q v L M S 1 l V / l t X m l M b g d f 1 i m b L v D e M y D I 6 y 3 F G C U / / 9 n B I j 8 c b t K 5 o 5 n 5 e S 2 e y S l x u K o P / f F Z Z b L e D L U b 1 m 6 Z 1 V F D F d P e 4 5 z W A J y x 7 d v X J / V W T w v z R W 5 g f k l D m u 6 R r E W / f L O s + d J l N T p r 6 g 2 + u / l 2 d q i n G 2 b 8 / i R L 4 7 s k t O g H z 1 3 X z d G b u h 3 / o r Z j n w I Y W B i + s p F 3 C c O y C r r J a 4 t y B h C H x 1 P c A i k s m U H X g D p k E j + o Z 3 c e 0 F 4 / r c r s s 3 p j t K u j U S N o c e v 0 P I C p 4 G O V E l 0 V A Y 5 X 1 H p 2 Y d Z I I x k E d a z E P n T o Y J A P y y Z M x e z 7 O X g T W X T 7 V 1 B D Q O u 9 F U o A c T Y P t R g 2 6 b R Y o G b C X z H t 9 G y I M U 5 3 r e t p R 4 U Q F m 9 g I V o 9 0 0 x 8 l w A m + p K 8 o 0 f 2 O L j R 0 0 w W 6 w T Q Z / B P i 9 T P w Q i X 0 F u X R Q P O D m S 4 K N h c B M R j N B 3 8 O K + T s i J y d L O H U r W P H b Q 7 W t z 7 l O 8 c d Z X I z U I 9 P X 6 D z e P + X U y b 9 5 n o Q + k y n D 0 Z u Y d j 6 / m I A 4 9 p A S T P y T S l D h t q B h / T Q x G 4 H l R 1 X q f 0 W O o h z V O e U 5 k L g V n k v J k k v z V r M 6 X s Q + 3 z B f z P 6 o 4 K u b L G v R i s C o D v t l T d P t S D 5 y / o 2 p u X 1 G 6 j 6 A p Z l W Y q 2 t 3 d 1 w / + w I f D K o d k M q 1 / + a 9 + T f f f f 1 b v e / y D K M W O m s 1 O 2 C C z S 1 + r 3 d H / / N 8 / q 8 c f e 0 Q f + h M L u n O n o Q w K t V Q u Y j n b G l M N W 6 v y 0 p r q + 1 u K f e m f X Z o 8 / i d n w 5 P a v O T C M 7 / v N F 4 K 2 s X p x u H 7 9 L 7 l e h i j 6 f V n d P U w W j 9 y d v m 3 d H X n D 4 b X 7 0 y l 3 G Y A 4 O 9 f e n d A T W I d v f / c V d 2 e X N K l 8 e d 0 k P x i m I W Q 4 X K 7 5 2 H v u g C i s X J o X H 9 u k I X x I w T M e z Z 0 7 N w P N r S a / 0 E 9 v f k e l Q q X V E K 7 X U f Q L g 2 v 6 d L g q o q Z n l a y j b c e z + k 5 e H 6 a o M e P n J / 9 n k M U / G 3 O d x C 0 n R 7 U x m F k + z e e E W D S F X w N y u I o o g + o h y e Z 5 g F B D q u a B a R p F J U F L t A u x N M R t T b C 6 3 E f B z Q O G g M 1 W n 0 t z C 2 E 8 j t Z c w 7 6 U L s C Q t r d 1 8 n 5 B M C H g q p H n l g X b h r 5 S f Z p A C T l c 2 A l h F y w G l P K G 1 k c 3 x u b y j n 4 X C T f x 0 E Z h + f t S 9 m X 9 B 4 e H c D T 7 g E N 6 G E f q z W k f C N A 3 + + g a D L H f i / K Y x T r c v Y W c A a V Y 6 W O I t I 2 K P l k c l a F U V 7 v z z 2 m O c q y n F 7 U Y n 6 B c m O d A H K a w / M B b z R v 8 j t P F E 7 q f P E 8 3 2 f C u F S C 7 / z c K M d p 5 8 s F K F 8 L C 4 P / V v M 0 I Z R l m F C M E s N 6 Z X I z 6 K o 6 x o T 7 Z 2 b D O q n B o K / b z 7 a x V D M 6 8 4 N U H w A 3 W 0 M U b U 9 X q t 9 Q I Z / R Y u J R 5 f N + C A F K Z t R S 4 s / 8 3 Z + 4 u E T n e e M K c 0 Y f + f Q s T u A t 2 n C o 5 Q I m O g Y r z e L I Z m I 4 s 3 e 0 0 5 i T d 0 p q 9 x Y A Y Q S w e 9 P q 7 H O Y 7 N / d F s 7 f v 0 S D 0 V G r s 4 d q 6 E D 7 Y 2 / C e D N Y E 8 t H J G 7 0 J U c Q D R r L Z 1 u k Q H M Q F I 9 L 9 V E k 4 / 7 D 2 q s + B g g r W k g P d T K 5 q E L y j E p + F C W O c A l K e Y L j I X J 4 D F b x c C e p M 3 D + 5 U 5 C i 7 2 E Z s n D y z H 6 3 M z b M Y d Z 5 4 G S Y T 0 Q Q I f a v b u S a Z R L Y + 0 f 1 h q 5 X O F / v 0 Z w + V 2 w I l g e B x x M 8 Q w k 7 7 f e w Q I M E d 4 J 9 M a W w N H R K D C C q h 9 1 N O j W V M 5 A 1 V r b K i L E C w U c / a P D E I C q t 9 p h b 2 9 T P N O 9 E G 6 n T J 7 V Y r B N / U N / b 9 B 4 3 M 4 l 8 t k W e k D Z X U 5 4 S R h u Q C X h H 5 n W + X e m c d S A a w 0 X b 0 B p F h T q a c p H H 3 n q k 5 9 0 4 m C J L d Z 4 1 M N 6 Y K l z U C 9 Y R n 2 0 p 8 X 0 W l A M R Y T Y E 2 7 z W M q c A c W 9 e g M / L K G g C 4 X 7 Q h A i A 5 j S s R S W O k P 9 T D 8 B Y C a B x a H 9 s J p p a J u f 6 u 7 9 I P 0 0 z h Q 0 2 Z O l 4 6 k i d Q m 8 J V j f + s 2 x v v z Z F w F b U q v 3 O Q C B / M + U t V u / o V j S + + U u q Z x b D E w u m U p p p l J Q 4 o / 9 u T 9 3 s X y Y V G 7 O e z 1 b S 3 g U P a l a 7 3 b o y / X i I 2 g h m g L a Q x M g c A 1 t A 6 j Z w j U s 0 e 2 w / d j b 0 0 Q L 5 U v v i M b 9 r 5 P 8 X C c D q h O r 6 n C 0 o 4 P 4 N Q S M a l E v g 8 e a 1 o L i D v d r 1 9 d H o F Q W F g s 5 Q j r q f k S L h S a O v K f K F L W B o 5 t J n I L W F X T 7 o K y P z I 7 0 2 K S r C 7 v b W m 2 W l N n H q T 1 K K d Z I q X v Y w U R Z A L A A m M U a + f u B A Z 5 V 4 I m y g Z J x L / s n L k i Y D w Y 9 C + L H x w 4 k R M k h C o Q X C x K m F A H I E M W D Y n W w A N 5 o p Y c F 2 N 9 r K 5 8 r B E D 6 t 4 4 0 5 j N x z R S T m s U w r F X S W o F G 5 u E q 5 b w f a w P Y M 1 n y t o / j e s c p l 2 m f 6 a I B Y 1 C Y + r m M t t z H D X j c W C 5 T D 7 8 I V A Q q V q T s n r Y U J Q B I x h G Y I h B 6 S 7 e U v 6 d 8 B p S 3 F A u D 5 V h h A 8 r l R Q g B A y q E s w f O 2 7 E a t + z D B D y e d q S l f A E l b 2 + O M q M s v E / I w 7 O P o E Z S W P M s 9 8 + Q H + 0 f + t Y K i j I B K M + 5 t H y H v i b 5 b E o 7 D T 4 4 T X / T h 7 H 9 d / / V L 4 W 2 / E N / 4 e H w 3 T R 4 l 8 K C z u Z O Y m C x y i i I 5 1 9 8 Q 3 c 2 8 d N v b C v x 0 3 / 1 3 7 9 4 + O Z I v d X X 4 O D b I b M U h G C O H + T i 8 w F c / s x T M x z F 6 I 3 q W K s X w g 2 8 h i q G e e 0 N 7 u 4 e U y l c w T q d 1 o m F r 6 v a + u Z H 7 P 9 + p e V i X 4 9 v 1 P F d O p C b p p q T Q x 3 E t h E a e z P W u t E W W 1 4 t a / 9 g m g w 0 P w Y 1 v O b j c e + 9 H O 9 T t f l h n N r 7 o Q 3 v 0 Q O z u / r C 9 f N o K o + F j P S R m T 5 A G i m 3 j y X Y p I 0 O s T 5 N G r s H O L B r G b R m u o B V y o x 0 h A L 0 N K G O n W 9 b J w s s g k d P B p E T w m n L 6 P E g a 2 s r g G i w 1 Y 4 7 V I z r o t k Y 7 o t o W l E b P 2 o A q D w r I Q E 4 T I V M n z w A G 5 0 9 a B t N T i 1 j C b x w s Q i F 8 i x 5 + 4 r e O d c C b 1 D Z 4 k T 0 j e 9 4 b e t k 0 L i N H D i x U n X r 2 P p 1 v J k L t N F + W I k 8 C 5 Q 7 e u C A r 4 u s W x R w s e D 6 8 w S + j J / K j m 8 C 8 C C b g C a y T K n E 8 R m L 6 k m 5 / W 5 L e f w l D z V 4 P d U 4 0 d Q q P t J S L o / f e E u r 2 X K w g o e d v R D F m 0 8 t B q v k F n d L h j J Q L y c H R e x 7 d b F 6 / i y E t 5 H l K X j u B Z Q B 5 i M H a B 8 8 n 1 J 5 f F 7 z F y L Z 3 z 9 o a L / z C v 1 W h 1 Y 6 Q J H T 5 S u 3 9 I k f + R H 9 4 v / y P + v f / w / + o u I L 6 X k N i z P a r r 6 H T v U e 3 1 U 1 R 9 v q e P E Z v o R v P h w O g 3 / 1 z u T R 5 U r u V V 5 F B Z 8 t X A Z E 5 6 G C i z Q 4 n H f m 6 f D 5 / x r p o R U D J 0 G / 0 R j o s r x m N A L g n u X t c Z t o R S 1 C T t m 7 F N 9 z y n 1 4 F N 6 / 9 O v + c E W J 0 c P U f 5 1 z W Z O h H w 3 N H 9 b I w m 9 B P w F 1 S j e 4 T 2 d B B z c y a u 0 i D A 3 A 0 o m p 3 W g H w R h w v T c Y G d o J p g M 9 a O o Z 3 d F a I Q T b B 6 8 d J f T a o + g z P C s U O f a L k t h x 5 7 7 I i Q X U r R 2 E 9 P g Q g L X g O y J d P a z z v Q W Y i 0 i W q e g 9 w g u 9 c 5 z M 0 U I / x z a M N / m X l M d X 2 V I G E F D W K E V W q t 3 p A V o y 5 3 c e s B 6 M u x o F A I 3 C 3 M M 5 y l z E r / Q E 2 w w U z T P T D U O P u X k A O Y l P G C y P P / P 4 H / V z L a w w n C z Y 1 m m u s y O h + V R P 8 6 V o i 7 Z S e C B C T 4 V c T e P U b Y 0 S d 7 R U T u l m 5 y W 9 s M v v 8 Z M n W L m w O S Z 5 + x m 9 B s m Q x r A S C E o / w l f 4 z N 9 5 3 C l a V N t / G 5 i m a f p 4 n O 3 n V n X 2 R 0 0 Z 7 Y f 2 1 W y 2 N U 6 2 t V R 8 I H z v V J 6 J 9 k D 5 y Z / 6 2 X C O v 3 J Q U u r Q O / 7 M Y Y 7 z e n P r c T T E I i Y y q 4 x n 4 g Y + 7 y h R Z M Y N L I P M R 6 C H I P f 0 0 h e D Z T o C T N N 0 Z f v H V M w d 6 c z y Z 4 8 / + f 1 L P 3 z O 2 2 H R S V g A z 1 5 O T b w p / a I e K K w q O 6 n g f A M k g 8 q U B i 3 t u X A d Z K g K m H w O s w / G d l I / o t O l V X 1 g K a F H l z 2 5 0 5 R 3 q E Z 9 m 9 9 1 t T 7 X 0 t m 5 B l y / S H v A 2 Y t + 9 g V / a O p E Z q z S H A R x G Y u x y D 2 y Y w 1 y n u v W w 8 J 0 K Z X 3 Y b D Q + c y B M C a 5 c y 7 R w 5 K Y A n k 6 k J e l e 5 A V I c R y e e 8 G Y A M Q A i w o p T X u 9 P C A b U z 5 Y v S I H w 8 e h 9 1 t A w g t y h 7 k 9 a L H B D 6 X 1 M Y h j 8 Q a K w Q L 8 W z 0 D s r H U 4 K i s D t K A X m N J 1 P h k Z p 5 / J m R A 1 c A p o z Q z x t M G B r v e V H A y m T 5 P A t Q p o f r Z I V h M B m 4 w R r w Z 3 k J C T A 5 J B L t 6 u E d g z L U 3 Y s + 8 d l p A z / c r Z j C Z / K D E D i 8 H 8 U k c Y P j D t Z 4 i 4 L V o a r X g w 8 5 p i 8 G I 4 Q d y t k f d I O i 9 3 1 s m e L p 0 f F C W Z Q B l m 8 K J v u p Z l 0 G V b 1 d D 5 8 5 T Q E 2 6 L U o e 1 7 Z f L T x i x v y 3 L l T N G b 0 / X T 8 a n 1 1 S f 3 W D T V q u z r c v 6 N 4 C / 5 J a 1 O Y p G 4 d f E w P r 7 3 O z T x o Z x 3 N D 0 O w 4 h j i p O l e E S d L 7 w + d a I c s g Q A 0 O n 4 s 1 7 0 p p l v 7 H w q W 6 v c z r R W 7 U L Z o m l S c y l 8 5 v K Y b 1 T v Q s 7 o 6 z b j W 9 L A y I 8 D C d 6 0 h V N d O P q + P A F M L w f M O h b 3 R C n 7 8 x 0 H V / W j h F f o + g 6 Y c 6 5 G V q j 5 y p o o F r u r h 9 U 1 d r n V V V 0 u N B L / K I d A l R G N 2 i D 8 6 U H 5 + o P Q 8 b T t D W x a G O k w P d U R f e N 9 v C 7 E b 3 S N J t l R B K 0 N r / P i f n K d 7 J V s q O M L H Y Z q W A l i e b 2 j q Z o v l G e q O h k 0 1 e + g e B M T G y h o 6 s g 8 e Y f I O R F H U z p N 0 / Q D v s H G m Q 9 r c P W y w y W F / r s 1 n j h b a N z P l 8 1 x A U z 6 D s d d t Y 2 2 r + F w J z V N O 3 L B o O T s g 8 h b U e c B V c E g b y + Y d b K P P D A y H N t q U m 0 w o r w u Y w Q 8 K A 7 z I l y O W 3 g H K F t T / I g v l 5 S Q A l r b 0 u Q C 4 v M G m Z 8 Q n k 4 f q x 2 9 q k t y j b b g 2 c z M o u D 7 9 4 0 1 a X t t / M b S r 8 3 K E z n I 6 7 i e 0 l n k / n 0 W + l A F k U E V j S B S F z / L p f L B e v V 4 3 A K o L O 9 t / 8 0 C V B + + E 6 3 1 N O p 0 J 7 b y a f T w o r O n n n e a R 9 r d v h L z 8 W e J P / Q f / p 4 u V V l u t + W j k e K e + o u Z w j 4 6 5 F f a F d q c F 0 B x r l u Q k j 1 Z a w b H 0 Q O J e K K i t V a 1 9 4 V h Q 7 i Z H A H 8 / g x M / e L a p v f 4 L q i L w 8 9 k F y j P W f v c g E g o 0 U B w N 6 P 0 D F j I r C F g f g T N V G C N I p n H o y v G 8 0 o M H l O m 9 R 4 9 V T u t c c U W Z y S w V y S i R s o 8 y V m u A J o x t A q K y 5 m f r i A t A j d d w o g 9 U S O 0 p n c U x B U S x G c x A m T v k h z o A K J u p s X Z o H j + 5 E N E I I W q v u k 2 Y 9 w M Q C 1 M S T e v D + z F 4 o x Q v S 0 9 x z a j f Q T k A J t r a c 9 T 6 P f J P 2 o q Y k j k a F / l i 5 K C D v U O V s V L 0 f b C E V o B W u u 4 + e j J Y R B / B J + M T B z g a g M 1 b g H m L Z s + w C O u 3 A F O T t s o l I c z p u E r e B r n X U C U D J a J s 3 q 3 W F j Z L m U w 4 U z S y h y E 8 S O z B 8 L A f B 4 d n O A 4 m X i N F e b G C B p X h F Y 8 d b 3 T D 7 7 2 k x X 6 S H 2 3 q J 4 k k b c G R 3 q n / 6 E W O B m 2 0 3 X S d / g C o + K e p e I 7 D C g Z 2 0 W 3 I q 3 t X S x v k j S V y + x y v t L U M Z z J u q 0 g + D Z r r j a 8 B 1 J U A D v t 0 3 p f Q o H H y b 3 a e m t P G E z N B 7 h 0 S L x Z n A U w r / H b K z J z v / F K F O s 6 E f P x Z 4 k / 8 + b 9 0 8 f Q C H Y G T N U 3 9 Q V k L p T u Y 2 y U s F 8 g + v t g p 0 A k + 2 + + / C S W I d p z 1 D b y U w j P B e w O H H r / b v f W + f 8 k P y D 4 a P H v 8 T l r I L e q N I 0 + l o r U R D j 9 1 v N N d 0 b B f C d G e D M I 3 6 T y i R H 9 D u c E p j v s 4 7 g c D 5 5 X q n 9 P p 3 C z 0 c E 6 J s f c w z w T 6 0 0 e o u / D 1 d v N V V Z N F d d G c 9 e E h I K m r g f a c p H f U z 9 4 O q 0 p b h Z E O / D w m L N s m c r S L l H n f v J Y t A s L v E L g 1 c + g c C 4 0 F g / y 8 l X M 2 C C q 0 i a 7 y r I J R v 4 s P k Q 3 A c n j b G 7 T 4 t w Z E R M 0 M K g t L Q q l C g T 5 y X r Z e 7 n R f a W t o X 8 m t Y W C a g k 2 C d W 4 j 5 A Z T f U D 7 o D i 6 W D H P B / R D F D w o H X 7 H b 0 z h S s h b A a t U s C U x S C k F n p i K S L 6 9 D j / f 1 y W z 9 b Q V z Q X f y d b P 6 6 M 8 1 h Y F Y C w / S A 0 H 5 e E 0 n f n u Z y H n 7 A d h P c Z j / B t P c g V s p r y m k T n a x G W q p E p a S q 0 p 2 Z / R X H Y O m a O u 6 P a 1 h Y o O + 3 c 0 k 9 z A 5 z F A P E k W h k R d d v Z u 4 8 I 4 + k m d O B y c y p F P v d 5 R u V w K 7 e r 9 V V 5 / / Z K W 5 l N q 7 e U 0 c 4 q + w g f O Z v N h 2 t L A D 6 o G d P 6 9 U 7 d 2 T b h V G g 4 a 1 M H 3 A 1 B / / s / / x Y u n F 8 v a G h w / R J i U z + y q k q 8 G Q L n u 7 q B 3 A q o 7 O Q p m e 5 o 8 L c T c t Z T b C c D y U c p t / S 4 m 1 f 7 u 0 u n Z O 9 A V P 7 E w S v t d W p g U f B p 6 z R b I k a R m + 2 G 0 0 T L + w E m l R l i k 0 R L H m r L D E 0 o P 1 / G X 5 n R w d E I n C n M A C j + S R h / g q X u C a H f S R w B b a r V e U b u 0 q M P h k R p o T O A E W G r a T u x p O 9 X U D q z m F o J x G 1 a x S b P t 0 v 4 G 0 x F C g o c U r J M D A F H H d B B E L I E B h N V M c S Q 9 + u 9 x I Q P I v B 8 V 7 F B z y n R u 0 O M M i K A 0 X Y S m 0 / X S + n w Q e w c s v A j c 1 D A E O j i 8 j N t P Z f d z Y c P G M t z T m j v M z o 9 F m 1 M 2 A F M X N t H y O A 2 f x Y G F 1 2 G F 9 q O I t h K 2 B P Z v g q X g H m n c g h y A H T a b i v d 6 W C 5 v F s O 1 x 4 B y f N A + k 7 d W C 7 s / Y Q W j I Q K D K Y o c R y m i s d 6 + z P v 3 + X f o L l I E v G B V q V W 0 y 5 K P i W q 3 R q p v j z S T o 6 9 u d 9 X b B 8 A q q r o D I 7 k + 0 N H u o d 6 8 d A m A x M I j X 4 v p L r 7 l r D 7 / + S / p x A J 1 7 F b p W y w Y F v f k 2 Q f 0 6 d / + t E 6 f P q 1 / / I / / u T 7 5 y R / T 5 s s N / d P f + v t 6 5 J F H 9 a 9 + + d d V r d a 1 u b m l 9 z 5 2 F i O 9 i e x U g 3 8 W Z k t Q w V r 9 U C + 8 + I a u X 7 2 h 2 K 9 8 7 p X J 4 2 s F P X X k T a u i 5 F 2 F p m n z 8 H F 9 Y M 2 D h H F t d 1 4 N Y X O n Y A q P H 8 p s B 8 / t Y 4 S / M 9 3 Y / U E 0 U 2 R K f + / S R M u z X z t + / c 3 J X W e L A P M V H o 2 2 a u / R O O 7 o E M K G f x J o B 3 8 O u 5 4 u x 3 V m x i J l w c K 0 8 H 8 L C 9 H H T 6 x T 9 / q k r u b h p 3 Q 0 + 4 C q j o h O a i E k P 0 w 0 8 U v u 0 A b 7 C B q U x J L I 4 X a x J b E / 0 p v A 0 R X N E o i E L p A u h N f 0 i T Z y s I H r / d O w t J w 2 j 0 L O X B / a O b j 1 g D s W f C H P 1 K 4 P c 6 r 3 P D 4 T 7 V e x c 1 D T 0 l w F 4 Y y o 3 R C a k k H Y H R j o 9 x C u U k n d 5 i E U h n K Q v 3 e P a 7 Y B G 3 5 E 0 O r Z g p r 1 m k q V O X 5 v G j q E c v V Q r v 2 w Q + 4 8 5 7 D F K T / M 0 9 / B L l J A B x S s H r w S 3 E G d G k C 2 J 3 u I V d o d 5 L T b K 0 K X 5 9 T u e 7 z T f p 1 l x b 8 2 j S W v N H Q v h b q x 3 0 U j J F D W H g A 2 / b U / 5 s B H E T A v T J Y 0 q x N a i K + r N F n F M i 7 Q U / M c s / R W m Q M r N I 7 2 P 7 H S c Q f Y + h S L U N i m o e r I n 7 d X Q 0 m l P N N 9 p P l F Z P 8 Y 3 7 d v b 6 n 1 R l b L j + E D 5 6 L 5 q J 6 e N B z 2 A B H S A z V 0 y q b w K 1 t d 6 p J S M u P 1 w f S z q e h f + o / + x s X 1 1 a J u e O 3 3 c b L f M w e F u 7 L 9 o 3 r v i V t o p n I A 0 A R B 8 R M O T V P c u S H S g T m 1 5 p s u 0 H p n q h R u / L 7 4 U c V c t G D w 3 Z I r O 0 H g D u s f R q O f R C S h A h M / k b z I u a T U u K Q P r 6 f 0 w F x a C w 6 Z D q g T m v p f / + v P q N k Z a n l t E T + r j a B 0 9 K V n v q q Z J e g c F L I R b 2 h / v K + 9 8 Z G O R k 1 t 0 1 F H v S z C V E D Q P Q M 8 B Q g 9 o y G J h v Y 0 I b I e Y y X w o + w P h Y 1 P v O M q T Z e F G g W a A 7 h C 7 4 Z z d H g + g K 3 s W w l h i E i c 9 T m 1 g 9 6 F S B o A 8 C z w c i 5 6 5 E 3 W 2 y e n 7 A d B I 1 P R 4 G a Y h e G J p o j i I Q 6 7 I 3 t e n x W L Z 3 H s o x 1 R U x k / G c V A B u C B k k b h 7 C z C P c F X i S F c l Z z n c 6 N 4 + N 7 + j u O p G G X a 1 u 3 t E a Z o x A / R D d Q y 7 H G B L z 7 h f p Y Z F L x L H q 7 1 d C t b Q I f R 7 Q u G x Z H I b f C 9 D L 6 g j G i f U S X 4 7 6 X 4 I r C Z x 1 L C M P B f 0 l i n J J / E P R s d y m p 6 7 z C 3 g R Q S 1 r R V 3 e K 2 p V C / a G 9 I 8 s V S e 7 1 f t 9 M J 1 / e x t N l M W j v P p r T w k N s q i q B u 7 + x D + y j z y G W k X Q B O r 4 s f W f B M I f t g X r R p i 8 y 9 / 7 2 / 8 t c u r s 5 n d N 2 P u b s n Z R I H a v Z O 6 N R s m 0 y s M Q c I Q x f B i C y U q Z + B Z e 1 + F e B N l 6 O / W / q 9 B d S 3 t 0 7 T V G + f p f K e l j P 9 c 8 D W Q 4 J p f e J M R 0 k P 6 d O J y U Q G T h x F d R 5 + 5 L 1 a X F z Q F 7 / 6 Z d W 7 T Z X m C 5 p d m 9 W v f / V p j b J j X d p + U / V k Q 9 e a t 7 R X b y K o J Y S m Q B u l d d Q Y Q K P o W E f a c P z D J F o 7 4 t A k U y h T G D 9 L K o 8 w Z u 2 A o 6 A M D / t 7 Y Z 6 c N S Y N 7 3 E h P y E l 2 v 3 V d u 0 u m M I l 7 k a u t z V p N v 3 E C X w M f D e P 5 X g e o B + q n c M / M S A c c T V E a 4 C 8 1 k O t h G G F L D n Y + t k a + l 6 R V f T t X F a f P X 1 p B J B S w K O U T 0 F H r X D w W y i z L 3 D o w e V y M v g d v X M w w r p 8 Q N m 8 / X R n m M c / M 1 n 0 0 y d D q a P r K X c 0 Q 8 L W 1 z 5 h t C C y 6 y E M r m 8 P v P 8 6 V p i j 2 a 1 Q 2 q V g j b K x i v K x G V 7 b K q E U g Z f H H L 1 5 6 X Q z V Q u / Q V O Z 8 c Y q X k w Y 0 5 3 W 8 z C I B e r r 1 o u Y 1 l S W n U Y o i 6 2 X 9 7 T 8 c B Q H s B / q y K Q j 3 b 7 G R 3 n G w S 3 U S X g f B T 0 8 L c p L e h J / / i / / J x d P l L u 6 d n T X h 3 J q 9 q I w + O 2 q H 2 S G r k k 9 H 8 B k l H q w z M h u d u d 1 a / / j O r P 0 e T J 1 V 7 1 7 + r 0 F V E z n 5 y b 4 A n f 9 p 0 L Y m S Y a V 5 i m d n c F Q Y k 0 F u L y 1 t 8 n z j Y Q X t O C L A 0 b W d 3 p 2 R T J i u T E y V U V Z + x j N N C 6 P Z 2 o 3 F F s d k 3 5 W T R T c q R h m p w w + 5 4 E a g 3 r O / Q d N S L P M N s g k r s g + N b E 9 p m C k 4 3 G z / J 5 j k 7 x t O W R o 4 l Q G / c 1 M s 1 v E U x + 2 B 0 g d N 6 c k n w D o L j A 1 9 D H w X o Y T M 5 z r u j O H 6 k E k L w S t 2 j r x D 2 i H Y 0 c 0 5 x Q / o S 8 Z V c M A T Q V d 3 4 + X L 7 w 2 v f m b M t o A X S 5 + t 0 6 g O 9 q p p Q N y s B k x C D y v D 0 P E l N i D s B P g Q w t 1 9 + R N s c R P W I 2 p I x h 3 3 F T U N e J a w z I E M X j M 2 / F 5 l I E 6 + Q o I 8 L q X Y Q G k y L g y o a j i 6 / n B 8 S l x n M c 8 0 p N o H i x E u 1 Y p O 5 + I E 6 e 9 7 C O e G R l P a 4 U W N U I I 9 C q h W X 6 X q p x 1 L + h u d y p I M c G h E P d 0 w 1 a n C 5 9 / Q 3 6 t a H c Q i X 8 3 s v m v c / I N A 0 a N 8 N S / h h 0 t 4 / L Y 2 A O 6 e s p g 4 h / 4 p F 1 h G V d 3 Z u f D h + 8 W 8 r g F z i 5 k D c P P g E 1 m J W X c u x U 3 6 d T i 1 + i Y E N V W 2 + f D P v 7 O d t 8 P j + r h + c f h W 9 j V T j X W g / S Q V E j 7 R w 9 E Y 7 B 6 J v X Z / 3 I + W Z o W G u 0 K C F K N I z B 5 E b y e I U D A G 4 4 a 7 E c o M k m s 0 o n c 2 j G j E p 0 6 A z a c j 6 2 p D h g 8 v 4 R 3 l v B e z a k 7 Z M g c Q Z T k F Y O d 7 T 9 A 0 e u v F m k H 6 j o y F g C u u A Z 7 w 7 / G u T e 7 M T j g p 4 4 O 7 T W R f K m G 0 m G m R F o d 4 P J k T R P u v U m k m X o X Q W r N J d C 8 E 3 3 1 A a s f j 5 t S / 1 W V Q n 4 2 B z W a s 5 R N A A c L B I U 1 D M h A o j I N 2 h h 7 h X m 2 h m 0 6 M g E r 4 u F I l q 5 E g k 8 1 s z T p t o c f o a v 9 / u x K q t S D + 9 D Z U k 5 o h 2 9 M 2 4 c 2 p y n T w q U s 4 S V n E t h P V E + p R T v A x 3 1 k x + 9 F V v k l 0 R t h 8 U g b 0 9 V C h v Z + P 2 Q d o V C e 2 D 6 T r e l v e 5 Q R 1 3 v v 5 h X r R 8 9 1 t S / o S U D Q J z c X 5 3 q T Z W K c J D 8 Q m h 7 f 7 a R / 1 A 4 G w g G 1 H R W x F t p 5 7 z W H z s X 6 G K n 3 U Q W j j 8 / T s X 5 V U 3 w v e 4 0 n w n y Y T B a R p x X m J 6 3 s L x y 8 T O f / a z e 9 9 h 7 1 E Q w 3 i 0 t V 1 7 R 7 Y M P a K a w F + b n e W n 6 f u P B 8 J 2 f y 1 t t n V a n v 6 B W b 0 P l / I 1 w b a N 9 k h u 1 0 T 6 t b 1 r G / v 1 O a + U B Q i o 0 z z w N K 7 2 2 m 1 M h d 4 M O h T Z g a S 0 s 7 5 b 6 e l G L h a W 3 G t j g s k j 7 f a O 9 R / l z I f D i Y M s E w b U U O w Y 1 6 u 1 g V h Y R G / / G S x b i + F B D f K S p l R 7 S s Q g K V j z S 6 J F l 8 q C l A W B f J I T G + b 0 3 f E x R a N / f 8 9 p c g h H U z B v E h J A F W t l E z b G u Y J m g I B H s D C v A a a u H w H o 6 k / O e D L r K T s g f w U 1 j Y R x y H u P b 2 e c x t f N u S A 0 0 / v Y B P g P W I G w e Q 2 6 + P / 9 I 5 I F V M p W x H 4 c 4 B w t o 3 8 4 W 1 k B 2 v V 3 T 6 e z z M O u E K z 1 Y b H H 2 c h U H J j p c 5 z q 4 9 L Y c p q q 2 f s g e i i W a B e J J s b 5 v 2 E I A P 4 t G C N f Y M n p Z v c s W E v e 2 E e g 6 s s z 9 8 v z 1 w o O s v S f e A T 7 u r p r 9 T c 1 l N g B f V 6 + + 9 l J 4 p n O n 1 d C k d 6 R E p h I M g v v W B / g K / R 1 t Z X B 8 D 1 L t S k r z D 9 D f a J u Z y h K K 1 T V y P + P y Q O 3 l h 0 6 Q 8 v G l Y M G c g v z Q d 3 f a z y j x D / 7 + f 3 v x o x / 5 i K 7 d u q V h x j T v b u b T 5 K U Y p k v R Z F f M 5 L A U f U H y w r h o c R w m n w Z x u L y c 3 8 S n u g o d f C K E z a d 8 + f c q e Q x m c f q Q A o p / / R B H W 2 u A f o O y f X N 9 p i m f v a F q 9 0 g L + c V g k d y x b t w J A n k 4 f h N l c a D F 0 k k 6 E g F G C i J f g T T Y U w 0 K 1 B t 5 s d k C A h X T P g C q j + y C u 8 P o O D o g m z a / H i H U F k o H I O x 8 O 2 r m 8 R S P N e F D c T + v 7 Q k R P j + 1 g + y D U N K m X e p F T m j q F B 3 m W X f k H t q a R L X c q h 2 v H M W K V B s N n G 4 o n 5 9 7 R L 4 l D s e 6 0 n R 6 F m 3 r u Y C m X / b r / D D p e h u N m i m H 9 o n q T H 4 O L l F O P z E l m l g b U U q D K A I T F / H P Y H K f G i w O d J v G t b E k n j w V 5 k p S 7 g 7 n v m U l t A g W h t c R o I K k 0 B a e X W 5 G I E B u 6 h R F V P 2 t f + G x K S M o j J m F 9 o s + 8 9 G Y t L D + d S C V 1 c n U o 0 q b o v O 9 G W o G R X D 9 y q b W T q 4 o h 9 J L 4 N d a u X m X 2 F y e 8 n Y O E Z g j F Q q e W u c h C S s 8 5 + 9 p X d L W t d s 6 9 W h J n U Z N r 1 + + p c W K l Z h X K W M 9 O 3 t K Z u c p q 2 d c u K 9 p A f t N t P F u 6 w r v u k r 8 w T / 5 R y + 2 X u + q u v Q 4 G Q + C P / S 7 t y j m z g h L 2 k S A d / g f 7 f 6 7 W 7 3 v Z 3 J X r X l m A m m r n t B + C w 7 u p R e U 5 9 3 S w s w z O N c 3 d K 5 4 X k v F l U A T b O K t s Y L Z T i R V Q d O N J y v 6 2 o 2 S z s z a Q y D x n 7 s 7 1 r q t f P E R 5 Z O O 8 n i c Z a z 9 Q Q s Q e i Q 9 E r V U y t z b g j k F k 6 3 T 1 E p F g P J U H b u + t l D o S 4 0 9 + A z P 6 i K g I Z j B M f L y E f w R r 4 P y 0 g k v p 6 h 3 u k E 4 G 6 0 W 3 9 G Z e w e K p 6 L H 7 I y 4 Z 5 p r c k i X w + 4 O s f s c r a W K h 4 i j L V T k P z n i Z n + K + 1 M W z 7 t L Y T X 8 o L U E P p m F d D J p 8 5 2 t B d A G 9 H H K G A l + B C z E P O R t 6 + L 1 U + E 1 9 7 f l i p b S G 8 j R N d N g h 2 U k w X 0 N A F u 7 P h m Z 3 p q y B U s 4 6 V C W Z B B 0 R w C D w E M L g 9 B z G F T 1 c U P z y f U w y D t G s S 0 k T q L g q n r l y d u 6 8 N 4 5 t b Q L v T w R y p l M F z U Y G g T c I V V U I l 3 B Z a G X K L N p 7 G T Y D I 8 9 3 d 7 d 0 f K 5 A g o s q 0 K 5 r O X l d Y w H h e v v K 1 / w L J I o S m g w W R L o 9 m C d N j t P a y n 7 A P c 7 6 a D E z 1 x M 3 s D c n n B Y M P s 9 0 7 N O f 5 5 K w + F T d W 0 e f f j 4 0 9 / b 9 K G T 3 o l V e n 0 3 8 9 a D B 7 4 V m B w R D F B D g B Y y i 4 E G m P 8 6 D Y / H G K x x P n + l q K 1 G R p 8 4 1 6 S T I y 3 u H M O 5 u 6 N k f o P u 9 1 A j t H f Q D w 8 V 2 B x A L c h 3 N P Z 8 P C s X 0 x v T v e O w M 7 6 O a V m Y s m M f i n J k y d X T d o L 1 Q 7 v 2 A U i T T F t o + R 5 C 3 + P c x Y f A o + O 1 W c B Y 1 S a O N l Q 0 j W + T S a S U K 8 6 G c a Q R v 2 9 b y h H g 2 h C B I a / w b F 0 E e 0 r P v B e 8 d 7 M 9 q u N b D Y b h y R t x r K 0 F N Z t 2 s G A Y f J p M C t / S g o + S N W W 1 Y o j q 7 1 L 7 j K 9 U r W I F u G 8 o f 2 Q 5 o 1 Y 3 P b P A + c r o M 7 + f v g m h + 9 D m / s z A M x 2 0 H 2 J l Z P p K e V B I D l Z Y G d l q m h p 6 T 4 z p v u s J j 1 c Z k Y O O T m Y f U i U 2 p 5 M z + O 0 G Q D G a y 1 n r 3 4 m m F w U q 7 3 6 N + t n J f e 6 + d J r g 6 3 U 7 L f 3 G p 7 6 g D 3 7 o A 5 Q + r k a t h 8 W m n A B / 1 K + q X T / Q J F F S w b v 5 U P 7 P f / 4 L O n X q t M r l p I r J V c o I g 4 G Z J P 7 T n / i Z i 9 p P a + n + l 5 X P v I T 2 u y / c 5 H t J X r 7 x + z m H 7 / x C N G P D e 4 x v 1 q c B h m 9 O H q P J Z 7 a 1 W / 2 Q l k t H 8 O A i Q o Z V Q V j d u L Z O t l J f u D Y T h M Z 9 f m Y u c n I N p 7 C / u I U A a 6 S 4 H x c J p c F E e Y J x c 9 L X t f 4 2 + Y x C 6 N V j P g Z t t I k m c A i g Q h g Q z L A r k s / + n v t y J Z 1 t u u Q d Y Q E A Q g t c A j 3 b b f R V b Q / U 6 N m v o 5 O z e R U z K e U R Z A c X w s M I O P z I T 6 / j O h o 6 m J H l M 0 8 l o n y c 7 e O B K 0 p r S 4 n f 5 o m 4 O e S u A O U J i / u i N U e e P + j n Q s X Q 2 L 0 2 t A h Q U Y 0 w y z x m P w F h B S Y 4 6 5 2 w S 2 p I A M X t Y p p r M F h m r V R i E 4 A Q 3 l u 1 u T X 5 P X k E k K E E R p z 9 c g p 2 c 0 5 b J 4 P I N M w D u h 7 k d d m C h Q + R S o f / U d Z W T E l A E u / o V G 5 d + X 5 S 8 7 l l T T o 9 b a y f 0 w w C P p s 9 C a B u Y 4 3 x q 3 K n 3 l K a 3 y q l U 0 M d H F Y B y f k g C 4 V i O d T J q T x T Q F l V V C l 7 K l I 3 l N E b 2 l y + 9 J o a 9 U N d e v M V f e O p r 6 C E a L v 9 3 V u T V 5 6 P a e 2 B m 3 p z f w 0 w z I Y M / / 8 l r Z e 7 u n 9 p E A 0 E I k B P 3 f K u E e + e 5 k o v 6 r D x H j q 5 r 4 + d 9 A B 1 U j e b X 9 f J 4 o d 4 n d B X r n m 3 0 7 s N f 9 9 i T y d m 7 o b f P W X H y 1 n 6 t d e V n L 0 P I e 5 r d 1 D T D X y q V z q 3 9 O X u S z r S A Q L g y J U 1 K H T O w s r h S Z + e b Z B H I L y P e V i Q B / j s j e a P a Z e 3 B q v T 9 l X A c d i P a 2 + Q x s J k 6 R M E O + m N Y j x R 1 K F m u L t D c P z O 5 Y 3 G u b z E 2 7 u e o h i o V w j R I 5 i e g + e Q e S H u c S n u S x 4 O 2 X M r f J G 4 t m p o + 9 y M P B / Q l M y / s 2 9 g m x i i g Q Y D n 9 t f s q 8 a f C H j g / v 7 6 Y Q Q p m D V b I 3 D V s 4 o C w M p M k i m b 1 Z G / s 8 / i m Z 5 B N / L / q E P K 4 T j e z t f 3 z + a O s W v P L O E 1 3 F l Q k T T l D f Y S f 7 5 e u / V / o A + p j O D C 1 r R O W 2 + u K V P f P S H w v Z i H k e 8 0 X z S h Q j p R O H 9 5 P u t l e 3 R w W a 4 j 3 c 5 a j b p q 2 L E d F K x B u U s 0 q 6 u E + 3 t w d 9 s F m A 1 q Y 1 3 S L K v D A 3 s t c A N d f + p v / Y f X r y a S u j + y h z a 8 X n N Z F / V Q v k 6 v s 8 c B T 7 e T O N / w 6 n R S 0 L z 0 r p V T e v O t 7 F O T v 1 h h U 5 K 6 u z S 5 2 i 6 O e 3 1 X 6 W O Q z 1 / 5 + G Q R 1 i K f p w c U v d T Q j 5 3 u f i W l b J 2 v f r S Z w F W R 3 O L F + g A x C l Y l F G w U v X B g f Z V p e F p f I T W 5 z C N x g I S L J W J D Q e f e y P J c O b 3 9 i c c 7 v A 4 k a O F D a x T D U v j W Q U x S u p 5 C C k s m G d d 5 9 D K t m y O + D k y 5 h k Y D X h e r Y F S 8 V P / x t Q D C 9 f A q v X s n A C K f r s V V q z m x 2 0 t Q e s 8 u / I C w r t O P o v o n w x W 2 t u c e U v m P M q g Y N A n H c l C W G w d O M g 5 W J + o h Q w a g 4 / s X Z / w P f U M Y K K e x / X 2 t e E a / 4 5 6 + h P 7 c + G M y a S V w m F w 8 z V t Y o v t J 4 F A R b F A J f y 5 x f R I y 8 m q F n k f y o d 1 8 K x z R 0 r 9 g P B 1 f K e l 9 B n N x O d 1 Y e M h 8 o j a y k z D 1 s m p 2 S t o v 7 P P b 9 Y C i 3 m 3 1 O v Q V r 2 m F t d X s f 7 R A w V G A 4 9 h H Y W g h B m E y + i d w Y b Q T P u b I a a J L + d H 0 1 q J a h L Y T g V + u K 0 r T 9 8 J 2 t R N 5 s 1 X h r 2 i z q 3 c H Z v a m P / C 8 a v / b a V H l p v 6 o b M R Z / 5 O a X Q 8 p 9 B R m v 3 h K 7 q + / 3 5 d 2 3 v 3 n Z s + C 5 B 8 u P m n X W A H 9 P 4 H V n R 0 h K N u 8 I 0 Q I g x Y l s Z f K 5 a 0 l l 5 F E Z s + W q z 4 3 m e D h Q w 8 N c V b R d u P M c 3 x F K S g 9 f 0 d 5 f G C P 8 9 E t 4 h 6 z 7 k E Y j 6 S n 4 A S B S M M T g t 2 E W r m t U D j Q S 9 M l f G S i H G 8 r H j G m 1 s C J h W w W l m s t W l f l v t l F f e O P g i C Z 2 c s c 4 d H k I M P o H w + X k v p i c 5 E 9 0 E l 1 9 C w J 2 J 9 r Z K / h X c e 4 Z 0 x N Q R U 3 h a t y G c 5 U 0 J e e x e m s A c E + U X 0 N T o 7 h B 8 s H P W I B p + P W 4 + z H 8 g d z Z k 0 8 A y g 0 E L h 8 G f 2 1 x w B 9 Q z 1 M K 4 G q B c S X a 1 i / R 5 F Q Z x H e N d R O U u x l p Y o 2 1 K q p 5 O p D K + 9 J 5 + n P Z k e J k O A 4 H r t G w A g 8 u l y i W h 7 h p 2 j j 9 L + 2 6 E v 3 i 1 9 4 9 k n t b B x U p 3 W U O 1 2 t I q i M l 9 S p n S C Q k 7 9 L f v S r k u f 9 m x h p J s A C X d j X N d k d K j J Y F u J n / n p v 3 5 x o w D N G F Y 1 t 1 D W 5 Z 0 P q t V d 0 8 d O 1 w I P v X 6 E f z X z k n Z q X l B 4 l w 7 d m z Y q 8 F q Q 7 w 0 m 7 y 1 v o n l Z k / T d S b e / F 2 l j 1 t P w F S z M d 5 N O L T y p 3 d q j 2 q 0 / H L S 5 k 5 u q k M Z 4 R 1 v 2 f F M 6 b C f D W J e 1 1 j A + o 4 c f e U Q p + z K F H A 7 r A b Q s o S a W r j X s q o O G P R r b S t l C R R r a u Z o s u Y 8 9 e O s x s y C I a O Q J t J F e C k I X Q r M c D Y D h t U n R c g e P J 3 G t a R v + D W Q D S + s M M q q 3 B q r i z r W g h / F k i f p 4 Y N N U E F A n M u p 3 O 9 w T 4 e 4 1 V E o P t Z z q 6 h F A / l A N y 3 c D H w x A l c l q J u c Q e h T + t R h 6 L D O K u U X C P 5 p 4 R A l f J h Z R y R B S 9 z l Y F A M r 8 g c N K F f W s L E A O m Z g u x S s t B v i O P l V C O N T V L M C D y g 7 L w P T a 6 0 8 C d b 7 X s x y 7 w U u r n B N n r q l A E 2 G 9 5 k J / h 7 H y u S 8 F n V W x e G y c h M / U B z f d 9 z V c v 5 B z h O o 9 D L 5 z W q 5 s I L P d 1 0 H 3 T 0 d d Q / C 0 h 6 n 7 q C N p U l B 4 5 q K w T A W V 0 5 C 5 d r B u o 2 a t 1 F W u c j n I 0 V j V 5 Q Z d p I 2 E c L a x y Z N 6 s b 1 w w P a q g G o j p T 4 a / / Z X 7 0 Y T 8 J R 6 a A 8 N 0 / m v o 7 T e y m E H G 9 3 v q H H V 5 Y 0 n y 3 j t X 0 N 7 d R R q / f N Y X B 7 A N / 4 2 m / p k T M z u v L G s 1 p Z m N P t y 0 / r B O a z Q 0 V / L 9 O D S 1 F A 4 r s F V K 1 9 A u C 8 n c p 6 Y e L J y k A H r U T w S R 5 c 6 g Y h D c + j J X 3 s t H c Q R 8 i S S W 1 f + g I N i D Z K L I c N I E 2 v W q O e O m M s B g K B d 6 J 9 G n Y Y 6 y E o F i 3 a B 4 H x U a v V l M t 5 + o 6 p E Q T P Q g Q 3 L y P I 1 q 5 e e u E n A X o 8 x 5 6 D h d Z A y p K X d 3 m 1 5 s 6 A x h i o b P b x r + i v A d b J l s w z D P r x N I K J x U L x O T q V z n o q E w 5 2 P q F K b q C T m a H e 3 4 + p e D 2 v 6 q W C 2 o c e o 5 q o U M D i p S b q c j 9 P J X K Z T U U t Q B Y n U 0 7 7 U 0 a C v w u W x t f x P v h N V h b w u r s D z 3 e B Z G o b f R K 8 s S j x O x s v t 4 I t t b 8 z 3 f M 0 q W h W + V C e 1 1 L h H h U E u o h l z / G j P I D O 0 V 5 + Z O r M u K L S a E W F 0 S r X n l E x u w 4 I 9 l Q p n I N p p Y J 1 N A i s J P y 6 m C x q B m t 1 C C 0 / a s 2 q N r i i 2 9 U Y 7 6 / p j W c u a X 3 9 n C p z d g m i 3 8 Q m + E 6 T P E r U a 9 A A F p + H f T l Q g K Z 6 K f p j P K w B y L Y m w y P 6 t M p 3 R 4 p 7 + o S T p 7 6 8 8 e a b K q T m t J i L I n 2 r 6 f e F M R p a k B v Q b Z l b W i y / w j c 4 t q k j M k b F 8 H q k m s 4 + 9 o d V H S 3 q 4 c c + j o Y t a f X C x 3 Q 4 W k Y g Q l z s 9 y R 9 / L T 3 D / r e 0 x e v F g M d + 8 B G W + f m O l r F G j 1 x q h 3 8 K K e 3 J k C Q 1 k 4 u 6 f L V 2 / g r f T V w T P 0 Y f 6 c s 1 M O P U V l I l H U + c V o J 6 K X X U Y X p Q n z v o E G h P K / d w 0 Y 4 G l i X o 9 2 D 0 D b 1 t i 0 A O o s j j x D O Q n c W U x 2 t Z F p a S b e 1 m A V Q 0 J w c l M / B A k e B / a S N H n z R 2 1 g F h 5 6 b h K l O f O 7 B W p f Z a 3 a 8 x X F Y z 8 b Z 2 r 1 I R X u H G T V u p d T Z T K q 9 T / 9 3 E s r h i + U B B W 5 J O E y O 7 W 6 E n X X 5 X Z g a R U 3 C p i s + 0 + t J j 0 s Z F o A q J O Q k G m + K 3 k a w 4 n 8 r F L 4 L + V C / s J o 3 g N K / s x S h A L i P r Z 3 9 I w d q D K Y 5 f l y h P n 7 o X J n z P M r u x D C r M 4 O T W u + f 0 + J g H b q d V n t w m 7 K k t b p + Q e 3 u I V b E g / T R s g 0 r Q b / 2 M Z 1 m t F m v Q I 9 7 W K 1 d y h F X t V r V m X O n Y B u R r + x Z + v H c R l C C y V Q y P E 3 f o X f P n g g h f + r e x 6 p 5 q G H Y r 9 H B N c B 0 S N / s K f G z P / O T F 4 3 k f K G g 1 1 5 7 V Y N W W q d O n D 0 u B F Q j 7 b X 0 I L l z M 0 T D 2 s P X N F e 6 B k W 6 p V n O K a z W e r m q S 6 9 e w 4 m X D n a 3 t A J t 3 b r 2 u k 4 u p v T q y 1 / V / a e X N e k 3 w f X 3 N 8 h x f i F q A P s 6 3 2 0 6 t / z p M J t j t n B F 3 b 4 1 U t S Z t 4 5 8 H u h U B c s R G i 2 S i j P z N O 6 x R n C E Z 9 C 5 E 4 S 4 u H g a e h Y t O m y O a r r R e T l s y N j E O u U T s w D D i / Y G 6 u E D 0 H x B I e H x Y K E S t F N S J W j W X C k X N H w 5 k + Z 6 T 1 c l X 6 7 1 B o 6 e i Z 7 1 4 K r t D 5 T P A k j B A k X y r I T 2 O E 9 f 2 F c 6 p o a O l t m q G V C 2 C V x n / 8 0 b t / i x N T P p r j Y A 5 a O d l P p X 8 j p 6 A 3 9 r m F B + Y a w M 7 e h V x v X U O D w u x 4 / J c f h + y O s w 6 Z W z L Z f p p y f r G s A h U c 7 I t / D t D C 1 e + z 2 H r 7 a F t U V z u Z 1 8 r d v S l N f W L I E F y E 6 g Z Z M F r H S B Y 6 I y 1 n i R N l n k H v O 0 c 2 U c V 4 m C l K C 5 h X 5 e u c E F F W K P o e h n 8 f P X U B p z Y Y F l b b C v U a 2 q a m x X p e R K m G c 3 n W r k k L m t T n / Y 1 5 W D N S 3 M P K f 9 2 v u U z 2 7 p Z G G N N s I C J / N K p Q F P a w e q 3 F X C G 2 H a 6 n r C I 2 0 a J b s F j R C Q G A 8 b 1 A 3 K G M f f A l C 2 U B p u + S n w f z 0 8 w d A / X l 0 q 6 v K 1 W 7 p w / n 4 K i v a Z S h L J + W Z i O a z P T u D l n k S Z T h R p o H 0 d b l a w W D H l Z j w r e z 5 o n P n V s 9 C R g g o 5 f I 3 y H N o U p / z Y Z / l + p B 8 5 H 1 m n z 1 6 2 P v v u k s H k N K R u n u 3 s 7 Y H X Z p 7 W X O 6 S G s 1 V L M V Y d 6 o R u B b y m H U a z h r U g 6 l u n 0 A d 8 l 3 9 m 8 + + q D M P P h S B a d z R 1 d Y L 4 b W f 8 4 p 4 Q l / 8 4 K + 0 K o k l z c H r m / 0 k 7 V P W c n K s C r Q r n 2 x H 0 S q O G Y T L 9 K Z I e b I A 2 Z Y h b b r G 2 W X 0 8 1 0 9 Q d M i a e 0 f p v X Q j g c d B y A M J i A X Q B T N R v B e e 3 5 s k Y X W R 8 J B h N R A s 6 m 2 1 n G g H 8 Y a 9 a 8 X 1 L x j C g f d W 8 F v W a X s h Z G O 3 g I U y s P t 4 3 t y W J 4 8 4 8 F B F A P a Z X E f 2 x L Z G p r M + f 5 v A Y 1 k 8 P g d p 3 C 4 B j R h U A x + O N q 6 H t U q x 4 o e 1 F L s g p L 9 i c 6 m 7 t d G f E 1 r g G x p P K u 5 4 Z x m h g u A a E 2 J 4 Q W N O g + C 7 I c 0 6 J + l j R 5 X P v M I 7 X o G 7 + V I p 4 p P k H 9 F e S z t r e 6 b 2 m o d 6 h D / 1 s d B b z + s 4 D 7 q H 8 K y d r W U X V J r 0 I X m l 3 T 7 C r J 8 W 7 r / g 6 s o z B H 0 N 4 2 c Z o O V a w 7 2 s H y e A + l 2 9 J h e H R x 4 Q a i b r k d d e i i l O j 5 V j / c N 6 l u L A G U F Y v A 0 x n s 4 6 w X d e v V Q F x 5 c D 7 O s H V Y 2 S o t Z N A H X e b D M w v X Q 6 h / R Z z 5 / U z / 2 w U 9 q q / e y 0 j M T 1 b p L a M 0 k h S 3 g a 0 3 U o Z F G g K 5 O D 3 2 / w L R W 7 u u D U D M n z z 6 + / R 2 e 0 5 t D S H 7 w b C v 4 W M 3 u s m b y t 6 k 4 n Y v F y C d 3 F R 9 h g X B I Z 7 O X s A Q H 6 n Q R b y z L 6 d k O j Y R f 0 e s E 2 h C W d F j r o V U f v s / h 7 Z I 6 2 I T G q K P t / i 3 a z s v j + 8 q k l t D m E 1 2 H F k K z N T r C d y k u 6 Z H i u t a y R Q Q b j Z t s c t S E f V Q J I Z x x O T n s a 1 j 2 D G P 7 Y v a p J m h t L 4 / w 1 m d + J p E X 2 n k Q N 6 y 1 4 g g z 0 v m B x d f W x M E E j + H Y z / H Y X I 5 C Z N N 9 V Q D U G q / v 6 1 H 7 z Z x a O z j 5 W Q C 1 R p k B V C M H c U / 7 g W 6 A l o O u o w x R O W y d D C Q D y k B y Q C G 8 P 7 Z K l g t 7 V 7 Z g 4 S U p g I g v f M a O R Z a J M n n F 7 f 3 J j 2 h x / K D K o w 2 o 3 K q G g y M t j B / Q 3 r W G h v g 1 k 6 O M J o d F L e U e U n x w X s P O W f U 4 u v 0 z Z A Z 7 S u A H x 2 b C 0 z 7 S e R Q q + c a x 2 L Z G q V h X B w P P O 4 l o 6 F 7 1 g y p k N 3 W h f D 8 K b l b z m Q W I e U Z L B T + Y L a u j J / s q P Q p d x 7 f N p U d 6 f e 9 p d Q G J N / P J J 2 Z C 3 z t Y 5 H 3 Q u W H o o 6 B m 6 G u P k 9 F a v P a 8 P l q f 9 k j 8 l X / v R y 8 O h k 2 N o B j 9 d l 9 n l g r a m 1 3 R I s 6 h + W O Y U x V i 8 H B g z K Y f Z X L Y H G p j 7 r y + 8 e I l P X h + Q 9 v N O + E 2 u c y e G p 3 f m 9 1 i v Y P o R 0 4 c a u V 4 F U a n 0 + F + S Z 2 c 7 Y e n y b 9 b c p / + A G B y O l X p 6 y q d N F e 4 r H 6 n F a J s j u z E 0 T g + Y h x p N M z 9 s x l t l D s o F q x R O n J Q 3 b j J V B o u D c U 0 J 4 / v q w k M m j R o d d D U 9 u C O a k O A m Z 7 X 9 c O b f D 9 W a W Z G p U R a 5 9 c u 6 E R u U T M A y f v N p e J V j R P X 8 L e G g d 7 5 8 E i T O 8 o W M C z T Q G H Z M p j Q R g f d B Z A 8 Y T Y C l J 1 5 K K W n J G G x L N C u q 4 H s 8 a E g 4 B w e c 0 l g F b 3 P n 4 / V d E / 3 e T 7 b d k 6 9 o 6 T S R Q C 9 0 V F q d a j D T F f 7 g H f L O 2 D h L 3 T w E W 2 Z O t 0 e S M e 0 B B A J 3 6 + D 4 + 2 p Q p H F j i M b B l e w V r 6 t C + I U C h V B z O D O 8 f t z u l / 3 6 T 0 6 l X o / F G 4 O o V 5 H k S z q 1 M w 5 V T e H u n l l T z u 3 j 3 T j 8 o F a e 3 F 1 2 x W d P f t x J V L n l M q d U X 5 2 Q z l k M z 8 7 r + L c g k p z s 8 r h q l S K K 2 o 1 6 2 E n V 4 e x Z / F / b J E u l O 7 X C f r y E M u 0 i F V y 8 m w Y g + S o 1 t D G x r o 2 3 j u r F 1 9 8 X k t z a W j g J Q 1 S q B B v 2 z Y p a K b g 2 e Z W K / 4 d r g / 9 g j i Q 8 E e R P Y 8 t u m l s e Q P 1 d X T 1 c P / O Z G i B 4 S b e L T Z H o W q 7 R 9 o 8 K O m 9 j y 3 g U A 5 U r x / p U u M N G m m s G 0 / d 0 v k L p z S Y w 2 H M F F X F O b s 3 + f k / 3 c G i q u 1 o e c f v J K 3 P J v T + 0 0 n 9 6 n M 9 l a B G H 6 S z + + M u 1 u X r O J S Z E C B x g 0 y T N 4 Z Z L T 6 s b L y s L 1 6 P Z k 7 f m 6 Z B h b c S 5 Q 8 L / w D C V v U p T U Z 1 w I S W M a A 8 z Q Q N V 0 m e V i p T Q J j S S m R A L 9 x 6 H M 8 h 4 G m l c 4 X g X 7 R 2 f l v 7 3 L c 2 6 W i r D 7 j o x P 1 x H U u 9 q 6 N u A x + p o L n U j F b y M 8 r 0 P V N i r E 5 s T + 3 0 j m r J p 1 V I 1 P A V u B d F M m H N W o d T N o 9 H h U V 6 F m T k 0 X b Y N f D M 7 T Y f H v V x w D 3 W h C Z s 4 j 8 1 + x l 5 L Z A 3 P z H l a n J O Q X l s t S z d d v q T i S 7 l w c 8 t H O m x 7 K H + d 9 2 k y s 9 W 8 K H w 3 0 p j z T 6 I M j 3 Z 1 a V 8 T 7 d T + M D 8 r s M 9 G 7 S 1 t 9 d y k z Z a X W X y h W C 1 b J F 6 I O u t P c 8 N G W i m A z C G T 4 Q o 4 I a A + d W c H 6 g w y e p 8 6 l G t x 0 5 q b r K O c p l T u + M d i P z o G y 7 C A r z 8 + u v 6 w A f f C 3 1 C U O O Q W Q T 5 N 3 / 5 U 3 r i w z + I w F I w p N Y z u x 0 M 8 s 5 D Y S d j U 2 P K a N 8 2 P t z T Z 7 / 8 k v 7 Y v / U D a t a a w Z + d L T 2 E 9 R v p a 3 f m 9 Y O n 6 0 E 5 T p N f / 3 f / 7 3 + i 9 R P r O r m 6 q I 8 8 8 V 6 9 u n e 8 8 p t + m I v j q + X n + L 0 X 0 y J 7 P f y q Z I p 6 D f m s g Y J H z U E B x R G j 7 6 P X y N K 9 g J q m V n O s Z 5 6 8 F V 7 n c K C X z + R 0 5 t S K X t x 5 R o 8 t n 9 f X n n p J + V N R g C E 8 Z n F U U A o K M 0 2 D w Q x W L N p g / b t N q 1 C 5 D 5 0 v 6 e f / 5 a f 1 v / 9 j H 9 O b u 5 8 5 / i Z K d j C t E e 8 F 1 D T 5 O z 9 8 2 C a / 3 v q g 5 v I 5 b V S m y z G O L 3 K C 5 g k A a Y j V w r J s H n 1 N S S h b b I j W 9 e d 8 7 y 2 o J t 5 f I V V S L F 3 k q C h u Y K W K Y e z H w l Y b t N U 4 + q J 2 s u d U w y n d 7 t 7 R 1 7 t + G r n H n 9 r 4 C P h P f n g y g u D w 8 y j e U X 1 y X c P M l u a y b c 0 n O t A P / B r y s s H F E O I T m E h E 9 M r W q Y t i G v D a o G o h u E 3 o x t Y R 1 q S 0 A J i i R 9 h 0 8 Q H 9 X C g H J e y / t B H y J H T Q + 9 N 5 f p z r n k Q h F j I d w F 3 V o 8 V D / T j 8 8 P z r Z V U v 5 1 V Y Q j j P t X W 1 i H X I D 7 W H v N U o i 6 2 i y 2 K t 6 z Y 0 U M K s c f L 0 M J e p Z / C h + M z 3 c X R x P n Z O h U k F W p d G w O I o k Y z y 2 J 9 K v K h 5 / M g R y u Z 0 4 n E V Y k s o S 6 9 u N l W D t g K c M R b M Q L F v 7 s V 6 g j k 4 S O A g 4 M h 8 l h R 2 e k J O H W x w Q M N 9 b Z m 1 k r X 8 + r e 5 H B S 4 e 6 S b / S s h O J M b Z n R y / X H t 7 j k K O I b W F Z W G d r f b H R 0 c D j Q z i 0 G o 1 r S 3 d 6 h H H 7 m f d u z r T v s 5 C 7 X W c + + n / l H I 3 e 8 d N v e m L r Z O 3 k U q j v / k m R E e i 4 r O 9 J T 9 K o 9 D u e G n 6 H U G 9 d Z Y K 2 f W q W 9 c + 8 2 R 3 v v w Q g g Z l j W n b H 5 W b 7 z 6 k j a W V x E u N D u 1 H g x n o U M l H T X f o 1 Z 3 A 9 / p O y / Z O F n p 6 f 0 n O g h + C + r 2 v O L J N x G G N S 0 v z O J 0 X 0 N z v T 0 k H q g X F u l e 4 E + T 9 3 4 b e h u z p M d V t g D E T S z F T W i O o 2 A O 0 0 b T R r z m y J s k Q s o 5 2 s q O U i r F 0 P K d m 0 r 0 m 0 o M W s o g l G H v B T r M W j + J d v J E S E / h 8 Q z p t h 9 4 Z k 3 Z v q J a r K A n a 5 s 6 8 G T V 7 q Y S 6 a S q 4 y Y W p R u W F + y h J e + M d r W H b 9 q F 2 7 u t Y A f y 5 M q 0 6 U I Q S Y r F Y U X t C J p n b v s h B g O 0 7 5 D D Z y / n 6 K K 4 H N 2 r t k Z q O 1 I P / 4 9 y c w 4 R J e s j K F 7 U S A X 4 N A b j i J 5 y 7 i l B v q c 3 b v F 4 F i 6 9 M o V 5 J V b 3 d W u + r 5 d S U D 2 6 / 4 i s / E R E 7 8 3 k A H 0 E m G l k z y C 1 p x A F P 3 x v 0 9 C 5 y X 2 6 f / x R n Y m 9 R 6 u T h 7 S i C 1 q O n 9 N K / I w W Y + t a S X q H o h W t p h 5 S q 1 M N 6 7 d m 8 y f I y + E X f B L a k s z w a T 0 7 B B r q M a R B h 7 4 2 v U I 5 0 B 5 B i V K 2 s M z c b Y M C n c q B 5 c I g 8 6 p r P 5 H Q l K / q c U K u b w P M D C V K I A c e q / N j a z z 4 P e 7 t q 1 x K 6 t J v p H X m 8 Z T m o L 6 J t B k O s j / Y C v l W M i c D x f M x G H i s M 1 I u i A V l 8 n 2 j t v f Q R F h T R n / I U 5 T + 4 7 / 8 V y 8 u L C 1 r 2 E d D U 1 h r p V w 2 p n / 4 j 5 7 V 6 6 / u g d x Z L S 9 G 1 i i Z M m L H 2 t n d x + m + o y c e f U J L + W U 0 D p R m f B u H 3 A 3 m y S 1 O F h N 3 d p Q e W G z r P W t d n Z 6 z 4 / 4 0 G u 8 1 H P o t N a h A O l 5 C Q 2 f V Q / D G s a p a w 1 2 V c O 7 7 4 8 j / m S Y L + b 1 m + 9 7 k q O N 0 H 3 Y n n 9 u j I 4 7 d M I 3 f j + e p A 7 J G 9 w b H T Y B / U 2 k a I 4 l l 6 n d u K d G D / v U 9 i y 4 S x v C s J n w g R B E O T 2 N 5 Z S s a q w n o W r 2 B f v n F K 3 p 1 Z 0 / z F R z t p G k Y g k D R s C t Q w Q Z a 3 P u A O 2 Q e z Z g I I g i g g n D 7 j B 1 w V V x a P 7 V + Y q p H j 0 U L A W 0 F J u E Z u g Z T C y B 1 b H n Q 2 p 6 J 3 q S r v H N Q D + e 7 1 o A W o 0 y y W W 9 1 B d 3 u e D t h L B 0 K s N v x W E s m 5 G t 6 5 I c A x A 2 q / H s 0 n F 3 Q m + W s v p g 8 0 o t Q y a 1 R D k H M h l k a n v k R R p i 4 t 4 E e P d b G d f N C Q Q 9 + o 3 B G W Z 0 c v U 9 n h x / Q 2 b g j d h u o 2 x N a T K 6 p P J n T b G J e h V F R R e 9 K N C g q E y u r m D p B 2 + F 9 F h Z 1 t f 6 0 6 v 1 N z a T X 3 6 L y A S R u K 0 / r S Q A A g O J Z C 2 9 Z S v 9 3 n I L C 4 7 0 F f v r + y p U 3 V C q V 1 R h 7 M T 6 f U f h K Z i 1 Q N q e p 7 M R T Z e 2 8 j v t y 7 b Y e + f g J r O X 0 m b q J E H R z G s B c w s T X p E m 5 d V S E D d + T E 2 2 C 4 s O 6 p p A N W 2 l v h i q U 8 1 u U z 1 y 2 C 9 V b X M x j E r 1 b p n l q W 8 9 0 U / p Q H q 1 3 T 3 K 9 4 l C W C Y 7 x u 6 U O l O h q / U r Y 3 2 G a 2 r 2 W N r u X 0 J T d o G G i v R v Q F h T s q a + M t D g 3 o 4 X 5 n G b n 5 v G m r + j m m y W d u H B 0 / O v v k O 6 2 c x C q d 7 N i L r T 9 J F O 7 O O W L Q / l m x l B V L F M c B z b W 2 d G o T W M i t I n C C Q 1 T 8 5 p k F q F Y W O r M n C b p G d 3 u J b X T 3 d c v / c Y X o A 8 x 3 f f Y a V W W Z 6 B z b d W w 1 3 u D X d 2 M H e j a 4 H Y A j 3 f 0 o Q t C B 3 i C r N f z F F O d E O W L d / Z 1 a i E n P z o 0 i T C E l b u + j q J O l 3 G 0 + X U L 4 W 7 S z q 2 B Z 2 T Y S t l v g u o M T b l M 9 S I h s d b 0 1 s l F N L X 7 x 5 + H N V B G g k s B T S n m Y / T l S Z 1 K L Y Z w 8 C H W + k r n U G / 0 N r m n p z d 5 P h w + l 5 9 6 A f B y D m b g / 9 l T C v W h T J 6 Q O 9 s / o 9 k R A B q v q 4 K P V F K B P N + D o p w J V t w A M U U L N M l B C 8 p l u m S h d y p k U Q Q w H 2 / i P 5 + + D x 9 v I Q A n Y i H 0 0 e 6 / U W L 9 j 4 d r 3 + k 3 O z k g 5 T Q V 8 G n 6 l V / + F f 3 x P / G E d v 0 w A V K 3 2 6 c P v C w n p b X M + / g E S g l I n f 7 B f / 7 L + h N / 5 g 9 q / X 4 A C 2 h c N i v 3 6 i B y d Z y W E g 9 h X I 6 j Y C Q P 8 G a O w e n I 9 w h 5 8 h N S R s g U o o y M 0 S M / / V M / c d H z 0 P J U J p O N 4 4 g l 1 W j 2 V C 5 j A u H C W 5 / e V W E t r i y F s r C 6 w q 7 8 6 z i R 3 W 5 d M z P R G v s w L c N a n b T Z f i Z 0 j t E + P V 7 a f A + a d U U z u e u h 4 V w B a x c 3 x 6 n T K a E w l S + 2 d e X w P T Q w m m v + H Q G F b 5 e s 5 o 8 P d 2 J 4 R t E 9 n 4 U j n B B w a J 8 D J 5 5 C U p y U F b M P 5 X l Z I y i f z 2 h x m 4 6 k I 0 Z Z N F e S B k x m t d u q 6 3 Z 5 T r / w T / 5 n / d l / + 0 / r E x 9 4 n + b n 5 p T u v K R M c T E I 7 B A h O t C h q i M / I A z t y W E w h X t z D g O d H N 1 O U x W s g + t v w N k p x 6 a 8 Z Z 0 M J j 9 U w H 5 T a w K Y 8 J f C w 9 X w j b z z T 2 d w H D L 3 G B S g 8 e B 0 m 3 r 7 + c E W I N s V K 2 6 T N p / 9 W b X e 1 4 n M O V X G Z 7 j B m n r N V Q 1 r J 9 T Y P 6 l E a 1 2 H N T 8 z t s C 9 v E j R V s p T o U z v K B A 4 m J n M a m 3 8 g F Z 7 9 0 H q f s B b 0 4 S A Q z m G F Y K + l W P L y E 9 B Y 7 S 2 9 1 8 f Q I 0 9 7 c l W w v J i w Q + D p J Q u g 9 M I k d N O 4 6 q G i b q y 5 G Z f y d c F O S q c U m L r X 3 H T R 4 L M O b m t v B b J y j J S y L Y Y k d X x d 8 m k A x R x z c 3 k 1 X S A I K R J o L w e d y x j C b 3 8 w t e 2 9 6 U X v v G 6 P v l n z s C I I g s U L C F 1 b o 1 3 j 9 / D u u j N 6 a p f J 9 N T 3 9 v 5 O f p t K 2 U / K 4 7 P j J B Q N d j M T / 3 k f 3 a R 2 k c 9 b s 3 Y 8 4 C u q z 1 R v p C H i r T 0 L M L 0 n v V V C k c D 0 b i u x M x M Q S s r a + F 9 1 B C e 6 x R R s q n Z v D d 5 J b D 3 n v A G m k O u d w o C x X 3 7 w S F 1 9 S f h y Y j X d n 9 I R + 3 T O g w b b l 4 N 1 3 7 b d C y 0 T v f S g L c l r g n W w p 1 6 D K p S c l a J C Z 3 j p e u e e o 8 S S O B P J O i Y O P 5 j A v X T H 7 X 0 T 3 / t t 3 V l v 6 n z l R X 9 2 U / + W 6 o U o p k Z 4 V 6 d a x p n z / P b t G r 4 f V t Y K W / O 7 H 0 p a B n O r i u N F M p l I T B d 8 h q a Z L B G b n f / W c Q c C J j O T m h j m R q A x g E I g 8 k b P n o v o 8 7 A Q Q i E h M N W K F g i 2 r O P r + g n B x r I D u e G + Y K e 4 o O V N A X M Z V O K H c W 1 m j 2 l / G B Z 2 c 6 c 4 s 2 c Y q 2 E b l / r K T + e V X I 4 g 6 X E T x 6 U o G o l / K N l r U z W d G p y Q S f H F 7 S u k 1 q O b e h k 8 v 1 a T Z / m v g 3 o a x J r F 1 c u M Y N v i b L o t w D 5 Q P v D 1 4 I / U u 9 v Q 7 c 3 o Z L b a v Z 3 s X 6 r A I p 6 o i z G M e g q C q 0 N 1 e 9 h 4 3 M Z b 3 v d o 6 4 9 d f O n 1 R 1 A n e m b G t T w c H C F 3 y 4 h 0 B G o E v h a H h e 0 3 3 y n 8 z S K M q H L r 1 / X z M K E / P B z k c W w k z H t a X n w A w R D S 9 P e h z e 2 t T Z 7 n y q n 8 7 y P Z M V t 6 B 1 i a 4 M 7 4 R r 3 l Z P L n o / 7 s Z 8 o Y z 4 L 7 A c l M 7 3 G Q R X / z u 6 A j 9 j 2 7 T c m j n w c t T d V H 9 3 S R u G D Z B 6 Z 6 G n 6 R n W o D 8 8 m w + C X F c b + Y S N E / + y Y e a M L C 6 h 3 B / K G g F h Z 7 b a f Q z i G d H a k X Z x u 7 P 0 A Q p B 5 a 7 b C v W m E c H i p 9 d u T K 2 T 1 + F 2 k q O 4 h j Q c I k G d k v k s K l s l j T 4 7 q c a z i M I / b d 6 B / d 5 S g 4 x O T Q 7 R Y F / 6 O J k o U 9 N x V / K 9 h U b n Z 8 / r w e 3 9 U k + Q K A p 0 L U T / v S t S b 9 F W t v a b P P P l 1 P f 4 j P 6 Y 3 + j f 0 9 e 6 L u j S 4 T p E i 1 T 6 1 S g Z Y E o X U a 9 e 1 U E n B C L o q J I f K J T 3 D O s x 5 C G N j t t l 2 + u 0 z N f F n b J 1 M 5 Q w o T Y r q 8 r 4 3 9 A w J + z i e p 0 a e A D e P M I f F f b S j A x D R o r 9 Q a 6 4 z V U t o b X J K S + P 7 N D f c U L Y 1 q 2 E 7 q f 1 a T 6 9 v H e h W r Q o g R / K 6 u g f v X 9 X i T E b z x a Q W o f 4 L q Y x m k z n o G W 2 B b z O m P I e j a y p M 0 P p W X r S r K c 9 E + G s A I g M w R g i a r Y u / v 1 f B 2 Z / J p n t q t G x Z r Y T d N h P d a n 8 j y I + T t / r y z k W p d D R Y a 9 q H / A a Z d J 6 m g L Y U p m 9 + 7 2 u c h 4 X 9 s P G S 2 k k 7 m T C f 4 k f C 5 z d b X 0 c B P B 7 u 7 f S 5 f 3 5 J T / z h B z R K X F E s v Q S 7 G C v n x 6 N y k 9 u t Z 5 D h 4 + A O y e U z c D L 4 h b n k j H L 4 X 0 L Z u U 7 B S g F E G 5 F p i n X b O 5 N m H U 4 P r X H B n K Z n / 8 g / + M b z h 3 r / o 5 X g 4 D q Z 3 o S G 6 E N v u j M 6 v Q H l C Z r Y 4 H C n e s w A L h 8 + w X 9 q N d A k O G 9 D 7 2 + H I H C N 8 w 3 X A k q v x T + q d c O y 8 T C 3 j j 9 / H 7 e m d d Q H q + I H f 5 l K R P v G U T a H Z f F j d v b q C G F M + T w c P d Z H 0 L y K s q e d 1 q X j u 9 + T 6 M D I j 4 K O 9 A d a i m O h h l t K j T Z x h N F M a M r J u I Y g o y U R w K s 3 D v W + 9 / 8 Y U n C C x l / F l z o J 2 B Y R z k I I r f c B S X / S 0 9 7 e U 9 L c O b 0 K o L 7 W f V 4 v 9 d 6 g c 7 A O w U q Y C t u v p F O 8 g j b 4 K Z 4 O x B H 3 k 9 g d 9 o j A 5 E m j A V A 0 v 2 d C + G j j L 4 X Q u I c n 6 E i H y v s e 0 O X w O J D b y d u X l R C A s G N R z E M I w z C Q G x 4 H e q x p P V a 1 O D m r j d Q F 5 W r L K v a h f K 2 U 7 u x D z d t N 3 d o 7 o C w T V X J p P X J 2 Q 0 s l / F m s 2 l w O M G U y K t D o 9 g O 9 r X E 6 l 9 J O + 3 U 1 O l W d m n 2 v 3 r z 0 i u 4 / e z 8 A h t F A S 3 O e n Y 3 F n A p 9 o P g o s i G W 2 U J Y y M d V g 4 L 2 D A 4 L I 0 X k c t q j o 5 m l D T U O b q H 5 P b 6 0 Q z v l l U L h d w a c y c t j T g a U Z d M A c P 1 9 d j J 4 D p u v h q e i V L g + g 9 / r + / Y n y B Z s J I Y s j V F S / / S / / o L + k / / r H w a A U r 0 Z A X E q 8 w O A v D N 4 K b x 2 m h q K e 1 M M G V 3 N P Y r i + u a 5 q S E o 0 a v f 1 N z q e U p k m p O n k F g W o 4 E O c 3 K h e n 3 8 q y I Z o 4 2 s W Q w Y S 4 r J i g f e D I 7 o R 1 H F 3 p l 8 p f + 9 W z K t + p 6 T y 4 I m 9 p 2 9 1 M D z 6 U w t x w h b G i t q B 3 I w j p x Z l z N O H U x X P I W k c / W / x m L d V K 1 1 V Y M W J r 6 U R 2 j S N F h B Q 8 x 9 P A P X T p 3 C Q p 1 E O a 0 i 0 C W l M n P 2 V B D 0 k X 7 h X / y c 8 k t p z X / k c X 2 5 8 6 y e 7 D 0 f x n / C C l Y O l 8 p r x T L c r t W s Y q E y w Z n N I v R e 6 x R D Q Z l O W z G M T H / R x P Z h a q 0 e X Z D j j L b n v R 8 1 4 2 G L R s d a 0 f u P x 9 X A E u R p f 9 d d A Z S A M 9 F H m z p P l 9 A W 0 p H E m F Z j 5 7 Q 0 O q + F 3 o L m E m c 0 a m c R 7 B 5 C 2 K d t o u B D G a U 2 B 2 D m U V B z H B V A V e K 9 t 5 D w z k N + 9 K Y j m d 5 q 2 d N 7 P N j 6 y 7 / 6 G f 3 p H / 9 D A M 5 j U D E l o H P e n M / U 1 l P X 5 l f P a O f O b S x O g b K M V C g X 1 K z d 3 e l 3 A E j G K M p C c S X 4 S Q b g V v 9 Z C 1 L o 1 z h + 4 4 M n P q y D L Y C m g p L Q x 8 W N B y J x M 5 h 8 G Z U c o b Q Q U G 1 v v q F c 8 W Q A n W U x D M 4 G U E z 0 i / / g S T 3 y y E M 6 9 4 E W 9 H A 1 s K h U k H m s Z n U P d r W p Q f o u W / J w w b W d H 6 V n x j q 7 E o 2 N O k + D 2 C D 0 P b L Q 3 e V s N J E h 8 R P / y X 9 w M V V Y V q P R p l T Q O r S B H 0 w W D i 4 O h y 0 D n W x O 7 s 8 N p k h D + L C 5 o 2 H t 8 A U H L f r 8 r d 8 e H 4 7 + R N e / 2 0 H e 3 M N r e X 7 3 h + d c W Y t G 4 0 W e z R U L 5 X U z m n o l l X Y E j 3 s l Y 1 m E z R v k c y 0 a c 3 P v V 7 G Q V 9 C c X q + U w N q R l y f G B i 3 f 4 R o 6 I 5 H F I n i s w d E q f w / 1 s x N K + W 9 d f Y U O k V b O n 9 P m c F e 3 J 9 f C V C n v 5 x C W v X N k e e 9 z W C w I J Y 2 i Z q Y 7 l I 9 y e D s r j 5 m 1 E M R q q 4 / / g E + U L w F a 6 g R H T y b 9 / K I M S g K h o S 5 W e p 1 2 G 6 X g 8 R q H 9 2 3 d p x a e S y L F z z 3 8 x q C K a R l l M B d f 1 k x y S a l h h Q M I 9 T w e J u X p 3 y K W K E + d y 4 U 5 X t N W 5 J V J 5 6 h 3 H P / N a 7 1 G a g 4 6 6 q C E r n e f 4 1 c l d R H x 8 / e d U N u P C 4 1 n 8 I d R b L T N x A 8 g S B T x c 7 y F F 5 S P 7 9 L Z f D h r B C N K z Z E v 7 Z c q o L y w J J N U s E A W V s u C F 7 d 6 y L C v h k r x D Q 2 6 A M b f D a t K e B w L Z 7 P d x u r 5 m j 6 c p O c l F T 1 1 U F j J z P x b F s f J 8 u d 8 t 1 9 D C U B z 3 / / H T u A n F 5 E Z P 9 7 I + 0 S M O I z K r H L c 8 c T 8 / a o 1 d o N P a K Z h P z 5 O u 9 R b G y p k 9 / j M j c r l x + d k n L a j T Z 3 i 3 h h x 0 M H c O 6 L l C 6 J r 1 G x i N c J 7 G s h S i V h G 4 I k + f n v i A z S + g w r h H R d s b 2 + / r V L f L p m W W B B + L x M k 8 5 g O 0 q j 4 F y 5 r u 4 t T D O 2 o 1 g + h X S 2 V s j E 6 n c a H + r i q r n b M g J p s k 8 E B 5 y M O z y p 2 D M 7 z C W x 9 Y v r R j z 2 s B z Z O q B j P q 4 z w e 3 e e c C Q H W A q s B a + 9 a X 8 J 3 y E D H c l 4 1 1 T A Z t h 7 K Y j 9 I W 9 U 0 v V e e V j F V H 6 O c p T 4 L i q 7 g 5 b e K 8 9 7 5 n m b g l j c g + H x E B i K 2 e y 5 + W n 6 M W A b Q R H D Y k P A M g D 4 9 r 0 8 m J m d 5 B F M L 5 H I q g R d r k C b i g j w Q j G n h T z + E l Z o s Z D V + s J i s E p Z 6 l 7 I W M i 5 O f Q 0 w T H B 7 2 t B i T u q q T 3 x o 3 3 2 1 R j v 6 5 U b z 6 t F 2 3 T 5 r D N u A D H 7 o b A D 2 t w 0 y 8 m 0 a q r Z / Y h R R / P C C u V 7 f K D p Y Q A 4 N D 5 f W N O J 3 A d V l y P D j u T l l a u c C p T P v 3 N e t m j 2 s U z 9 o o a I G s 3 3 8 x x V 5 + X 8 / X 7 Y T O D / 7 2 B p 3 V Y A 5 J A + J Q 9 / 5 8 S l I d X b W 2 G b 7 f O V R z T w P v 6 0 2 1 K x p v W 5 a z C f v C r a 4 P 5 e K b B O W 6 4 p N 6 p E y p m 8 E n / 9 p / 7 G R W u 7 U t l m z 4 V O 6 x d / 8 Z f 0 5 p t v 6 A t f + E L g v L N z c / o v / t b f g k t m d O v W L T 3 z 9 D P 6 9 K c / j Y Z o 6 7 X X X t P L L 7 + i K 1 e u 6 o U X X u B 3 b 2 p t b U 1 / 5 + / 8 H X 3 0 o x 8 L l Z 8 m D x A e U / p v S g 5 p 2 p J 8 7 8 m a 5 l v c 5 D i h e A I U 4 l H L a j b x F M J T p U G t R P j H x + F M A 0 d Z Q R X R t p M Y D m n M F t x n + L M t F r D w 4 y e f f P I F r T 1 w X v u T O 9 q M v Y Y l i k D j v R e i D S 6 h 0 f 2 G K t 6 6 y 2 N P t p 7 k j Y g B c I q B 0 I f t v m x p n G u w K s d + G I e j d i 6 u y + W N J 0 M 1 u b c V a w L L Z N B 4 r r k V x d 1 y R 2 e / X I u v 4 D + d w G 9 c x k r N K z 8 u o g C 8 w y 6 + C / 5 X D g 5 a g t f N Q e u 9 + 2 q R z z K A y a M G c a x r A g p p s P T 8 H K x Y U w f D G x h K l M C k G Y D m t U S U O M i L A 6 m e n W I / y m 2 D r g 1 C b 7 A M B z 2 s F t Q P V m F h n 8 5 + M S B 8 t n X y t V b w P j s Q k Y 9 V j g F j + Y z C 5 l O 6 5 c O C 7 B T G h n p 1 r A / K C M D t j l 4 J j 7 + Z X n f w Q l o n P 1 q E c n o b N l r K k c n j f H x f + / L d / o F j D n z n c a e W z q + 8 V 8 / 8 9 p P q H w 6 0 P H d G r 3 7 p B a 2 s n V M 8 O 9 L R 5 Z o O b m y p P L O s F 5 / 8 v M Z 9 2 u n / 8 t f + z x e T f n 5 s n w r F c J I x v / V G I w B j a 2 s r r G Z s d 9 p o l a 6 u 3 7 i J A 7 6 n y 5 f f 1 N 7 + n h Y X l g K w D K D n n 3 8 B C t I K l m 1 5 a S k 0 n q 3 U f f f d 3 e f P m t i 0 8 V u l 7 w + g S N 8 C U K a D p j 5 e C u F 7 e b N + W 8 d B 4 1 O A b I e f A Z x j C b R L E p L P 4 X 2 B s 2 n K L P 1 a 4 r W f V m J Q I c z D m p 5 + 6 W U 9 / N i 6 j i a H O o x d Q q g b g C j a n S d 6 s j l K K + 3 d Y g E a F j B E 9 H w r j o H H s N C s n j E x s D R i R W N c l 0 U r O 4 / w 9 A z y C f 4 Y 7 Z p E s z s 0 7 c f c e M K q n 3 b P T 0 M 5 b c m S W E P v r 2 f a 6 Y m m c y i A M 8 n T A G p d K 4 k l i N q s K v h g f p h P N p W k 3 y f K 4 2 P 4 e b q V g k E W D 2 3 j b c L i K f y 1 e E 9 + 0 F 4 P I L U n V a z R o Y 7 G t 7 B c l D T e h u b E s I q O x K G l k c S M A 1 B g P h k o M R e F S J l D + j H N F D v Q W e 8 i Z O 0 g 7 X R f 1 d H g O l l l K S s 0 + h g g P o 9 p E w e / r C g u 1 e 5 o b e a Y V g U A O G B m y + Y j f M z v 6 C f 7 4 1 g R 5 9 E c b Q X q a N C 0 d + L 6 6 t e + p i c + e U H Z z A C Z h l u g e X y d D 6 f R o E m d H W i C W Y A J e 4 u d R l W x x Y l y 6 x l 1 4 1 V V T k F z E 4 f 0 F 7 7 u L F R + B X + z e E 7 r p y 9 o 7 d S i g x K 3 J p 5 j 5 h W l 8 d Q M P k Q x m L M U G u p T n / o t f f K T f y j c z D f 1 W I c Z g B 0 5 L z j w Z 4 6 6 / P z / + P P 6 8 E c + r E c f e Z g L u Y C 0 t 7 e v p a V o M w y D 6 7 t J v s z T P b 6 n R B 5 u n q g D o w a b U g n T M 2 t w B / O 9 q U i g B x y t z Z 9 F h b 5 M j a I R 9 i g H p 7 v l H u P E T x I P c b 7 A + S Q + w m o E L g s M K T l 5 T v / 0 1 7 + g + / / w f X p + 8 p v a 1 h u I 5 b G V 4 e y l 4 w 6 N + w F l L s u A T 6 O n r 6 f U w B H w d m C m f W F S K 9 d H O x x 5 6 z A v X T d F h W h S 8 O 4 k y 7 U e H 0 v z P q W D A R Y P q u g n V T i 8 m 4 w 3 s T g t F V K m m X E V 8 f l O x s 9 y 3 K + V y V k t A 6 w i 5 Z 5 0 7 G / Z O s b 5 L Z r 9 W D j n K i j X X g x q a W 2 D Q K N k h u T Z 8 d M a / e D T 0 Y 4 a s R 1 t 9 l / H 0 Y / C 2 j k V l f c 0 o 9 g 6 N G g x P G W / l J j n 8 z J Z p E O A y G F 0 W 5 d S c a J G c 9 q + U r V 9 n T 7 v a z Z 3 4 f g T h 9 Y j V u P I c e R m T F R D W R c y O d 1 q f R 0 F k t B a / n 3 B U r n O 2 W w O 6 t c J M 9 X 7 7 W 0 l c 6 v c y / V z H u 6 D u P 6 X v / 9 V f f J P / a D W H o q r V v X 0 r E h O 7 0 2 D 9 g 6 C 0 9 Y A P 9 e L O w c w N z + 6 6 c T i B b 2 2 f / f 5 z e 9 M G 9 n 3 B 5 D 2 h / i d H / r Q + y 9 e u X J F O 7 t 7 A R w L S 6 s U L B U E 8 f z 5 8 8 c / i Q o 2 M W W j H B Z U N 2 T Y V J 5 G e t / 7 3 6 c F u H d U S O 8 h P Q w P A o 7 S 3 c a b J n e k G 6 L V w v J x T 2 8 S 4 / 7 j l l T e 4 v e d L V X c e V C O Y H X M X 9 1 w / u P 3 k c 8 X 3 d e N 6 u Q Z x v 7 M F n Q E z Y h C o U b f R K 8 + 9 0 + 0 t I A X 1 b h N Z 7 r u U V m a z W a g H e l 0 F h C t A 6 J l j n k O D 2 K a A p r y R f e h O b W 5 d 1 1 L a K l h f F e t 2 F W o k 0 P i A + U d L u c + 3 n 5 5 l n P Y V Z z X 3 p j E J G 8 a T H E u t h a B J k L r i q l Y o I 2 + L q p I C K + E 9 g 8 7 r 3 J v x 9 u 8 h 1 4 W S j a X a 2 q j W N X p w r 7 O 5 u p 6 G A F 8 L L 2 i B 1 J r 2 p g s 6 k R 6 T b O U P 4 t / 4 G h c F s F N u u E B V A b K Z y v l B 6 r 5 u w k g j w H k 8 c Q R u I F a W C j T u 7 3 e D e 0 O r q q f a q g T x 2 e a 1 C h 7 I k T 2 c i h k y C O W r k T 9 s t Q D S 8 Q n G b S 9 5 c U M q F 3 j + k z x L X q X h E L P F F b D a 7 f 5 9 N F C Q / t I f s G H p n u 5 d E Z f v F b Q X O k m f U z Z t R i C G J Y 5 y 6 b H m G Z m c y g k K H m Q w 8 j y + G j s o p D q w P s C M j w 8 Q m b f / i y 0 a R r 3 a 0 p m 1 y j 3 A m J R Q j n N Y m 3 n w 8 y h C l a 3 c c 8 z n K c p O Y y p g C w O 8 K x s U R P / z 7 / / 9 y 6 e O 4 e 5 W j u h e S h c P u 9 Z A B a 0 S F C c g n b H x I 2 H d C a d F + Z 0 D U Z h U q Y b y r H 6 w E G 5 L o x P o e n M j Z 0 s 9 L Y 7 9 + b n H U M d t g 5 j S s e N 4 j y n a Q o q Z C v 8 P k T w D B w L E 3 9 + b a G a W s O Q w n v y e F u 5 j 9 9 y N v A 9 c m 5 u 7 s Y 3 3 f J g q 7 + v 5 K / q R f y / O T p E 4 2 a w 0 O 5 w a 0 j / J p Y 6 h f O / Q X 2 x I F i k Y W p B A 3 w o j w 0 5 F O O j h + X I 5 P e k P M I T O 1 Q 7 f g 1 h w g f A M f e S a Q P K o x Z W M 1 5 s Z z j 7 2 V D R d m N j s 6 L Q I W E v d D 4 r c i 6 k I 0 A 5 e p W h H C H a h i U J K 3 R t g b l v 2 E C / s 6 0 z s y 0 9 W K j p A 6 m u P j J M 6 C P 9 O X 1 w c E 7 3 9 a B 5 3 Q 0 V W s v K D t Y A z w x t E Y 0 n u m 6 w u g C s Q C U p T 9 F T z x q d t 9 o H V w e 7 6 n E 5 N D f W K p a a q D 7 e U h 9 N P g T 0 D v B k s V A Z r G Q u 4 S c L I t C D F P X L a b v 1 M m W v q Z T C m p u 6 9 f e U L H g f i G g q k g 8 D Z 0 r / / N 4 K 1 u 8 t E 5 Y h X + v D c j b U L f q l p j U s w l T e 3 E + d 3 h 6 K I I 3 S j O b 5 W a b u T c / 9 2 q 3 g 7 q 4 / P K M t m E h n c K h q / x b H T d r a w I 9 2 G 4 5 D b W M J l I 3 b 1 M M Y c Y + b J p A X L P n Q / Z d Q K + w j g d I J r T / R g y s f C P J v 3 7 D T b S n x M 3 / j J y + 6 U i 6 c T a e f F x o k M E g i K U R j L D K 2 B F A V W w b A Y J M 6 1 T J v g S I A I x J e f + f 3 H h 8 I O Z H / N M 8 Q f u e 7 6 b o W P 9 3 c X / l b F z N c G + 5 H Q w O u v t f 3 o D W 9 f M A K 1 Z f 4 4 n u y f N f 0 1 n e c v R T A F M G f R V P v 3 R z O R G r V X t f i 0 j w N Z w 7 v E L U t s K + b Q a B O q D k u a a + P Q C f X 1 c 8 s a I S j X W 0 e 4 F c g a P 1 9 D Y Y N G v R A u S L 0 E U C 2 I X w 9 7 X L f Z l j n F D 0 U w B 0 S n c N r 2 s U r d f 1 8 W h q U d r K y Q M E k v I Y K I U f S 0 8 F i + Z p I I d m e t b q e H h U 9 b T G F x p / N d H U 6 V d V 7 E I Y / r g V 9 o H p C a z s X l N 6 6 X 6 O t d T V v L 6 h b X V O / O 6 / X X 3 p V Y 8 o + B 5 u I h j H I k 4 q G + X P 8 m T L 9 / 3 r 7 0 i C 7 y j O 9 5 6 7 n 7 l v f v r 1 L r Q V J S I 0 A C c M Y m w E b I T I 1 t m d q P C n / c V K u G n s q k x 9 J p e y k Z u Z P m M q v V H 6 l a j K V 5 E e W c p U z E x s b G 2 I D J k Z g B B g Q Q h J C a G 1 1 q / e + t / v u + 5 L n + b 5 7 p A Z j x 0 5 S e V t H 5 9 y z f O u 7 P O + 3 O n S e P F Q a p n 7 6 t s + p 0 7 O t d l 1 1 n D N n s q i N f o k C l G A e o s x X E g 7 h Z 9 h H u E f h C v R D t F I x j I b 2 I + G f J A M S 9 p F H t O i + 3 A r x h m s 9 R K 5 A i Q / V 8 G X S x c p 1 e c o V n O 5 g A e H B 3 b S k 9 M 3 4 j e 7 1 z K i X G u F y 1 L w n k g D q u c J R H 9 S L z 7 6 F J 7 9 6 j G l o 8 / t x K n T m h x C 7 x / J r 9 L a Y 7 h T L P c j 6 J 6 9 R o L / 3 v R / i / q P 7 W K 8 9 P P u j n y C d j u H G z S V c v 7 6 G f X u n 8 e Z L N 7 C 1 3 M C x Q 4 + S H 1 l G 5 I 9 B p 4 T 3 L t B 3 3 l x f Z D o s Y 0 c i c U T j K T J Z n 2 a u h k S c L E A m t s 1 e l o u 7 L W a U E M Y M Q P 0 k 4 r e s r e E P l 1 R w v M 9 4 Z F n E y r J C z Z Y d l 2 V 9 H f u m S y 6 z 2 3 X b L J m x a T J b N i m / N a l y R M q v 2 F M D a R X Y 9 s r 3 q X s 2 e a h p v M B b V W a D 2 l f + T C C M 1 V a F v s M 4 i j w Q X S f T T b N S d 2 G 7 2 E E m M W I c a k + P D F N 5 G + V 4 D l v e 9 7 H h O U 3 B I u x j P m W N p D N l F 6 S u g k y / S l Q D T + v M T 5 n K I 0 h G a d R i K H o b 2 K R Q I n i F E F G g T v k O 0 B J o M w C + 3 9 c m A r Q o / E 6 r q 6 a 8 F X y W v s q x C u H o w i j K C y l U N 6 h x C b f y 2 w U E Y g l 4 k g l 4 Y y k M a J 2 n j 3 2 W i p P M R q s k i y d B U j 0 I A u s 6 F q M W r q m G 6 F Z 2 W x g E 6 M A T 7 m k 1 p 6 b X 7 n h f Z R l t 9 i 8 T D m l 0 O Q W R 1 j q k F Z Q 8 0 x Q v W q l + g t c 8 E 3 7 1 q L 3 9 A 4 p d N G 4 a q U Z z 4 / D T y v W I d l w B 8 E O t h E G 0 u s P m 6 8 4 m + W 8 F k e R h 8 p k d Z i Q B E Y + u N M 9 g O v I p 8 5 6 o U 1 9 F I G I h o w R J 6 + j 5 B d u J H s R b L / y n i 4 j S e j 3 w h 7 N U 3 L Q 0 j F P v G a E l e n h j K Q M s P I t U K o m H H j y K Y r F i f E M N P N b I c m 3 S H v D w d 7 d u h K Z P q y X F 5 q c y 8 f D a 5 x u j 4 A 1 b X V l Z n s r 8 d w b y Y d R f 4 E / s Y c 3 v x d N P / w D b 2 9 t 0 V g c 4 e f K k G V l + 8 + Y 8 / a I k Z m Z m s L S 8 g p v z 1 3 H s 2 H H U a z V T M N J A N V 7 / g 3 / 4 V W b z o 9 y u g l C G p Q 1 / S X J + J e k 9 W + A i j U e T g / 9 / Q 1 q v Q S x q F 3 G 0 g m U E a v 1 V + g 3 b j G Q b G 4 0 r x N n a H q d H p i T c 8 N I 7 4 l l b 7 F f 4 b p G S c I s w x u t J k a E y 8 J F 5 k o F x N A o e Z B M + D Y t F 1 X e Z Q v U 2 4 c E H F C Z a I j K u g X g 8 J F Q O o 5 W V J 9 I z i i n k u Z u C d i 8 2 F o n F U 0 E 6 / W R a 7 y p 9 l G t o B D Z Y e S F C S g + h C s P W 4 o t 0 y t U B O + v 0 s L c V w + O N K T Q v Z 5 H / g M 8 a Z C Y q j p 6 P j r y m q q T j C C R T G E 2 Q k W M h l D w J h B K E N q E g 8 6 B W v v i w X J U o B 9 m J X S g V V g z D C X M r / x 2 1 8 v n o / / R r a H m 3 U S f 8 a 6 F K 2 9 U 2 A u W V / 6 R u h a q H c D a D Y C + M q K x 7 h 8 A v F M W 5 s 9 d x / L 5 7 c P H y d c N H j / 3 u w 1 h d z x t + 2 D e 7 C 9 / + b 9 / D H 3 z p C 4 g z f f K t 5 e O + + J P v 4 f N P / D 3 y j U a E U J E a i 9 n H d n s e G W c v l Q H R i l w G M b j f b v m 5 s z l d / F Z e a 2 P r U g C z j 4 m X W O f U p 8 Z n 5 3 P K G i 1 i D S + 8 8 C r 2 7 d u N I 4 f n 4 O 1 v o d Z O U O D 6 F P E N Y 4 W N 6 0 J Y 6 y N q S V N x b X m 0 H q U H I 8 4 + l h j / K C N x 5 8 6 E W j P 0 q F y 2 z l Y y l a H Q j O C N N 0 7 j x Z / + T y M k k 5 M T p r 9 J C d H K p 1 t b 2 7 R k E Q s P 6 c h e v P g B P v e 5 x 7 C w s E h h m 8 b X v v Y 1 Y 7 Z v E w t D d a P c u B r J k C 5 1 / / 8 j / Z J A y U C R a T Z X z h L u t D B f O k / L o U 5 b F j q L t D 8 o s r J o 0 l l p T m Q b m 7 5 t r F F L r w 9 q Z i 5 R f 5 C l Q I 3 T N 5 l g Y e 9 C i l B p v e h B f J Q a 3 X 8 O N Q 8 F i r 5 n i H C T S t n 4 U w 7 L I E h G 1 u T G C O N P U a e P e h 6 C 0 5 7 D + j I h R y Z i / J M a 4 5 J g F b t r y J P R n X g e Z f o s p R Y 1 L 0 O a C P R x k N p 7 Y s u D 3 Y R 2 h f e j a G n + O u H b g B Z H Z V 3 U U K t Y F J 4 M U U c q w e s Y W q E p W p 0 u g n H 6 K W E H h 9 J H D D N K a + u b T D q E a o 0 M 1 b Q D T E H B 7 A w a L I 0 a h V Q j w 7 V x d w 3 r 3 Q 8 I 5 2 Z M O a r x I R o I o l d 3 j L U O 0 1 O U V Q p S s / s 0 A s L M 0 a L r Q E v X V x 8 e S 1 g D b F X / Y l 7 X 5 9 E U d w l C x F / A 3 / z H 7 + E b f / q P K C B C N H z V M J H W u q C i J 4 J I + K e t X 0 z Y p n 2 I L X n Q b u S J Y g i V I 9 P Y e L + D H z 9 3 C n / 2 1 O 8 x j C b z x L K j c t Q 8 q d f f / I V Z f + / J J 0 + g V t c g X p Z B Y x 2 + 8 D g V j A f L r T O Y d L T 8 u P V v e U E / r Y N r Z S 3 0 e o e 0 8 / x E + K i 5 V v l 5 V p a u D x S Y H H X 1 9 i Y 0 v 4 m B F E t l X L l 8 B Q 8 + 9 C C W l p Y x P T 3 1 E S E Q 3 p V j / M q p l 0 3 f 1 F e + 8 h V z T i a T R t D E u q b l i p E Y 1 f B b 0 P 8 L a 2 R o R 3 p F G m 8 o b z D A d A t b G 4 z O C i w W F j B f / o A W u U q r Q e v k I Q T x E o h 5 t L L o G s L h b R T 8 1 5 D 3 9 U F D R C s E 5 H t t N L V O Y d d B i Z o 4 1 h p D x n e E z B Q l 5 G h g E L y B q u c 8 L V I H D s v X z 3 J Q I 4 R U T Z T x R 6 n 5 c h T b q d 4 E 4 q 3 7 0 K k d w s 9 e W c X k / X P w a K U i Z w P t y A A F X 4 X C n E S h K 9 h V p N V K 0 C f p Y Z R Q 7 y i h Y G W + j d H F L K p r h L B 0 y A c N M n 6 p i C 7 R Q j 1 M V J B O Y J B K w y e B G s m g h P u Q z C 2 h S S t 3 c O o Q I k H C Q a b H 7 X h N J Q N 0 r j U x k Y p E 2 p k w e 8 D 4 O l Q y T c I f K Z g W L d R 6 + w L S w f 2 G E V X P s a C f z C y B I v z z R i k 8 9 H P 4 i 7 b C o h M x W 3 e T R n D c C K / u q a l b r X q y K i I x r 3 x d 4 y / V L s I f v b M u i b 4 R 6 b t u v 4 W l 6 r v Y H f 8 d w r M G O m 1 r x X S o T n s N W t h g F n / z 1 H P 4 k 2 / + A c L M k 0 a 5 P P f j V / D H f / 8 P 0 W m W C S 8 d v k / B Z t y G l 6 V U W M b r 7 U U D 9 U a D W p t S o 1 M 0 T Y Z q m M + T 0 Q E + 3 N a Q q z v k I / y e j m v y o i X f P / 6 z r z 7 V M i j e j u Z 1 i B / F i a F w 2 K w I I 9 J k Q 8 Y u N W F + i 1 i O h m Z n Z 3 H P P X Z m b j Q a v V 1 Y 6 q c y L X f D b 2 Q m 9 f e b 0 I 5 o / o / I L D / M Q n B 9 J p e 0 v l 1 Q D R 0 k Q R U N n J V A q W V o r b 7 J p 1 Q A 9 H m k E / 2 0 Q g 7 9 B U 9 b o 5 s v m L 4 J z V U y B 7 / X S j 9 m r Q V e y 6 X f J r P l 5 X c R x 3 W p w 3 v e J i F D 3 n Z m S z k w K a p w 0 5 J G B R N j 3 L m e B 7 l 2 H C j R U a 7 m M D u x F 8 1 q F H V C y k Y r Q q i o J u g g 4 v T Z / N 4 J O J 0 Y n e p p Z A k 1 x w Y h 7 O l m c X 3 e h 3 g t Y 5 Q b u Y M 4 n 3 E L h n d a 6 I e o + R 3 6 d x H 6 q Z r D J Y f f 8 W O 7 e T / m J r M I O W G W t Y V S q n u l L x L x o U 5 n z V a 3 V b T u t U Z Z E y w x D x S 6 7 h Z h z 2 7 4 u t q 3 K o a o n 3 5 G M 2 C s k v x J L d a i 5 n T V g c m 3 f G V a 6 z b h o R p U V M e 6 p 7 j V 7 6 T w 7 6 S j j + 8 / / Q z u O b x P N t 3 w l M L R c 4 U l n 7 L U X E W K 1 l Z r c 2 j 2 s p 4 r D J G X M H b j M o W q N Y L 7 H s u i X G m a B V l m p t R 3 S C V U s x 3 G T f p E 8 q N 8 d H d W q S B 8 g x b i v p x Z T 8 K k i 1 Z X V n M Y r P E 9 8 x T W n S T 3 K a o Z C B o I z H R 6 v v / d b x s L 9 e i j j + K 9 8 x 9 g d s 9 d + N p f P g c / t R v C T G i I C Q 3 y 7 P D 8 8 d 9 U t z 1 i 6 4 G P o Q b b 6 P u 1 A D 4 r k l o M A W o 8 P f M L 4 2 p u P m E T T b F 2 z 7 P j 2 3 j P H H b c W 4 T 3 Q 5 4 e I t Q a 4 T 4 P M l u U h R c e / h Y 8 0 r M Q z w E + G 7 R Z w B 3 3 z E p r 2 2 u d e y 1 q R D P a m d p K T d 0 8 u m 1 Z J T 7 n o S W I 9 X t z Z B 9 O / p M / x x Z 9 h g + L H 1 A s W H G D J o L d b T r Z C 2 T 8 a 0 g 4 Z 1 H x s 9 I i X f p P A 2 y x W L Z Y D Z q c r 2 V k K j 0 / / R o H W y 1 W c p d M 2 w 9 j z J 8 w Y / e 8 g U U z J Y F F R W b q m j l L W u k o R w Y d p z + 0 q 0 0 1 V s q g X 5 q j H 5 d C o 7 c P V 1 f z S B 6 e w F h y F 4 V 8 n X 4 t I 4 z T K v j T p p N 2 4 G Q I W 2 r I d k u I V v 0 4 f W E F R 4 J R o F F H r 1 L m Q d x P C 8 V M s n 5 C T L e D C u v J S 6 f b Q y v V C e d w a G o v n 1 F g J W T k F m l o M Z A Y I p d L I J + v 8 l o t b r b / y F g Y q o 5 W h z 5 Z k I C Y j v 9 a 5 z 1 M h I 4 a Y V P X R p y C W K 1 Q A D V K g h b E 8 d I 3 I 5 N 3 z O R R 2 9 j g H 1 Q I + b S 1 j o V 2 r g C I J C i y k u J F C f n F s 8 / j 3 v s f J g + p x K x A i 7 S / r S y q R k F o J / a o 0 0 W n H z X + k x F 6 H g p 7 6 T T r O F z E r v t o L W l B B 5 1 N K k P B T S v I y q v y J t I 3 m o 4 f 7 U U Q C 8 g / 0 0 B t K g P 6 a D I C 8 p U U u 8 Z 9 h g M 1 L D S u M o 8 y G k R S V J i T 0 X t M + k 3 X w O b 6 w s A 6 4 Y Q j d L w 3 C n U c / a P / D G + E g U U Z K A v K K 0 H S 2 f z m N Y X N P A + R f w R v K E j 9 I H 2 O g K 5 5 D q p 1 q E H B I p Y 3 9 1 v E 2 H Y j L + 3 k F + V v b Z 5 l d / X j b / d M 5 y 9 O 4 Y n x i N P C 3 7 7 e 8 T v K I 0 g z M S A s 6 b d 4 N K n x z J n C o n v m P u / x 3 J M Q 0 e e Q 8 H R 4 l q B 1 d Z C R d b 9 9 9 A Q + / c 2 / Q r W 0 x u I i Z 1 B D X d l 8 C 8 H m O q L d e X o C 7 y E S v Y V B m E I T J A w m 9 N k O e J C n x c n z C 0 E / T V E v 9 w M o N v s o 9 d K o d e j v U I D G C I H C g W 0 q j 6 r p 0 N X k x q S 3 j 0 l + M 8 4 8 j N f 7 m G 6 F M V g N o 7 y x H 9 X C G J l n F K H x S c Y 3 Q o v o R 5 O O c C i u p c y C S K Q j 6 D h 9 X N p 6 H 3 s S 9 y B O B q q u V P B e Y R 0 H q U n r x c t I 9 3 N o F a 1 V H U i r 8 z u f + h U p O B 6 1 s v l L 6 E f C 2 D t + B M F Q A h 5 a g x a V U 5 h 5 E k O K 1 B e X L 9 j p N G I 0 C U W T z n v U o T B S H c s 5 1 9 o K a 5 2 z m I o c M 0 h A 4 / a i Y Q 8 t v a y / J u m 9 b S b 3 i R S u G F j k B O p k S t u 8 r b D N j p B k Q s V h L Y z e s g L + 7 A / + C 7 7 0 x S 9 R e 9 o l F l y S I C i 8 a n O L 6 U 6 Y d T K q W m t t S B K m 8 o I P 8 + / n c e x L W d N Q F o 1 S k I Y C p e 9 l B e 0 4 Q Q s 3 l Z 5 m n + G R o T 0 a J S 8 B 5 J / S o W d S G H p X a Z b 1 3 K 5 c w G J j C s X a H h y Z e g e j z k H C Z M o Q 6 8 w 0 m x t T x Z e d E M 2 1 N 4 i f v P g a p Z R Z E 6 5 T J q U 1 x H D 6 r Y M 0 o D V R C U i j m M g J Y b T 9 P U W M 9 + w 3 c v j d g 4 + N e T Y g T P f M W D T 9 V u H a + 2 r J I e / Z K I e v W R 1 h f 7 v P T A o U B B N p 5 m H x 2 h y 6 1 J l v a F k q 8 y Z / d 1 l p a o x Q 1 7 D 7 n b S J n w X 9 m c 8 / j t L 2 O t + l x u r V c H X l D Y Q o U L H 2 N Y z 6 3 4 a T 6 K I X 6 q F B g d J i + r J S e f L N B g P S 3 h k V Q t s y r V S 5 3 c d W N 4 1 q W 6 P 2 g S y Z N E V t F g u U K F A a 0 0 e H n 4 m b 5 s M p W q e Z Z h B O w Y / G f A T l p V F U t y f h j Y 8 i Q Z j d 6 D X h 5 P Z Q q O i R Z E a o w L S Q v R o G 6 J X E x t F q 1 e B j f O W N d X x A e H g k E E a g 3 k C v W q M f V a c l E J M w x 6 x g L 6 2 M l 1 D c G 4 m i S I Y p + t d x 9 8 T 9 V H Z + X M z T N 6 v 7 c S j X R C Z Y N d B L y 2 s V t h q G H 8 R E 4 o 3 l 5 j t G Q M R g Y m Y 1 U E m g Z q I P 3 t b y i a g X x b L 1 R d b a 5 y h o X e P U K w z 3 u 6 C 3 i n Z f A w d k a W S N V E f W H 1 f c 1 q J Z 3 9 b p X 0 D P M 0 0 F n T X v u O T y 6 l L t X U z H j l G Q B 4 R 0 Q y t q B B X 4 D 3 / 1 D L 7 w + 1 / A 6 F E J d B v 1 W h f z i 5 f w 2 Y c f x g 9 / + C y f n c S r P 3 8 T j z z y C H 7 0 7 H N 4 4 s T n C O c i 2 F h f R i o 1 Q p f B a 0 c L 6 Y / h t Z k m h S 3 S Q r B t + l k b 3 Q 2 k B 7 t x 4 c J l 3 H f f I a a B v H P l B j z r q / M D O Y Z K p D o 2 N Q f n z J k z e O A 4 H S 1 K p i E x o V j S / U 2 S Z j L 4 k 5 j U p X Z X / U S 8 J z y v l O w g N T S I 1 N i g t G l E n Q T R J S V Y H Y D 2 W h l R P 9 H / v n G i S 8 3 / q 0 i a U y T d S 2 S O G z f m s b K y i s O H D 5 v R 9 P F 4 H E e O H L k t U B 9 u v A 1 f s w h f 8 R b S 3 W t k i P c x S L A w K V A 9 C l Q j S K j n 6 y H P Y L W O n e x a c U B h I r S s t W m 9 e n T 6 K V C a D D h J f 2 W U V j c S z N O v q B K u 0 W f i + 7 t Y W b u a H m Q r Z N a l E E r X t V d T m E x K K J c e g T 9 J 4 R m d o Z U n k 8 Q T h H x x 5 P b P m Y 2 r g 1 Q A W h C y 3 9 w Q Z 1 E 7 x / H C r X U c o f K K M R 0 D a k m v G E 4 t f Y I f g i z 0 g b S + n 8 O w b m q z v f A m D o 7 e a 6 y X l J G Y V 0 I h R t Z 4 u 1 w 2 i E K R 0 D s S M U w v R v 0 o s Y 4 p q N e L b 2 J X 1 A q M K E K 0 U m 9 q p S E 7 Q V D 8 J J I g u Y u r R A j P t G S X S G F L i C R M q n u F I 0 H V Z y F f H u 3 t P H x U H p 6 Q u y y d b f I W K c 1 q M l + s v Y X D u U / T 5 2 O + h p Z G z y 4 9 0 8 L + k 1 U E I i N I J G m 9 W z 0 8 / X f f x 1 e / + m W W S x 9 P f / 8 5 x G I x n D j x C J 5 5 5 n k 8 + e T n M X / j J p K p F F 2 e G f K v 5 R u l T W 5 A T y N 9 m e 8 + L e q A l s G J p a g A V / H 6 O x / g 0 I F Z 0 9 4 g G C o h 9 P 3 l X / w L s / u G C s A 4 Z 2 s b O H 3 6 N I 4 d u / + O U P B k r v R b / G 1 + i 9 m l F W w L i E i w U U n Q c J b b 3 w 5 J P 2 8 H Z 8 6 y b F a 7 i R S G w r P X 5 n T 7 / O v I d s 5 + M s l U t z Q K g A W t i Y A f f n g Z i w s L Z h T 9 a 6 / 9 3 D C N R s O 3 m j X T 4 j Q a S B L q e a j R l h B v 1 + i 3 r d u x r 7 Q u r C d j I W X k W r T E V W a y y p 8 a I a g t P m U F G / 0 Q I R S V Q j + C U V 8 G a c K H l J 8 Q k M I U 8 j S Q Z Z 4 n q H T G W v S F K J W N l T A q i 3 S S l w V T V W m C j Q n C T F Z M O E n Y H G X 8 U f o m B V o a O u 6 M u 0 3 r q Q G j 8 S T h Z a O D K 9 0 + p l j / K Q p e t 6 / p 6 U G m o 0 M B S j O M i D n 6 x K B B w r 7 C Y A X Z e A 5 + W j Q Z F l c Y p P X D Z A o t 9 6 X d 0 N 2 d H V v D j n e R 6 l m K V w w r y t c W k A l N m 3 r T o a D q T I 9 I v 6 2 Q 6 F t 7 L Z J T r 0 G 8 L r n v K Q 4 X i p l 3 v Q n 6 x U s U K A 2 Y v c M E E l T F r 0 P K P e 3 M 0 A A E U K s S 4 m o V q 5 g H V 1 + 5 i d S e G s I p 9 Y F R m L U 5 Q t e L u / e P U u A J 8 9 s D 7 N m z F + P j E 4 S o X c z O 7 i F c 3 8 B I a p R K g f X H P J T K D e a 9 S 7 j Y I r w d M F + a v K j F h O h G m C b 6 B q 5 X P k A 8 5 0 P L V 0 G t v 0 0 e a L G O J + D 7 5 j / 9 0 6 c 0 x M I g O W Y w l 5 v A 3 N y c u V Y m R T p L A y g j R p P p N w t Y z a p q G X c F Q S R h I p g j 3 1 m c / K v I F A y / 0 / g 1 l 3 a G I 5 K F + j V B G L I C N Z T y H S R h M i L L c 5 B x q Z 7 U T 6 Y W y U O H D u K x R x / D / v 3 7 y K R e + v M V B P w + + l w a x k J f j o V Y K d 9 E m G b d 5 6 c d N Z K k P F H j 8 m j x X o V J L T F K L U i p a R d 0 w w n V H F o q h 1 B g G u M a d T 0 o 0 1 J N 0 B e L I O F x k K P Q j T N s p 8 g P N w T 1 H F S X a d E a T C k F n 4 W L U C x M b B y C n 8 I e o P + j s 9 o N / R Q E 7 T T h x H J I p J I o 5 p e N n 7 T o c z B J G K q m + c 3 t M t K Z O F 5 6 7 Q w t W g l + h 1 a Q + T v 7 / i W s l D d R 2 2 j S l x w g x 3 c M A q B 1 t / 2 J f u N r a B S B R r m L a T Q C X W W m s r X 1 K D + r i 3 y + g O x o C j P Z A y w b D 6 5 d v Y p 0 O s M w N P P A t v D q k H a X J Z O A W D 4 a M C 4 1 x 1 u B c o V s 5 1 n x S L h 0 7 a v M 0 + / b b Z 7 t J L 1 j B c r W d 4 h C o 5 a 2 O C G n R n 4 s v x 3 C 3 k 8 7 V J K C r W 1 0 W C f G Y v Z p P r X A D O v K D U N x N Q j e + 5 4 m C A y p o L Y R D W q Q q 7 X a Z m 4 X 6 0 X f q / n c p Y C / g + 2 m v G i b d p F a N c O + E U K + x b O 8 S 2 F h Y p x w C t G U m s q Z W P 7 L b + Y x k p V e t b d E b s b t t W 7 f C V S k Z 3 p H W v t X L D 7 E T G p 8 G s M x U k y B Z e I V l r u g y G 9 D H 4 d 8 B u Y p S Q x K z B 6 Q w B n h 8 p j J k H p 0 1 8 E j f E 8 w p w 2 H s K O Q V 1 M o G Y i W q l f N o 1 9 a A r Y u I 1 h 7 D e F E C Z 4 Y V U S E X x K G D c J 9 b I Q 6 u O n 0 s c C 8 b j L 8 K i H B 9 i C N z V a E l T K J f b g X u 4 I Z j L D g R 8 I 9 Q j 7 b B D 9 B A R t v U O s X g P J N + l / z P t S W K c i E M r 1 2 E 1 5 q 6 C A V m p f Q L z B C g e T R C 6 m p m 0 K w 7 2 5 U q t v o e 8 U g A 2 p O W Q M / X i G v P k i L l K S w o d O k H 0 i B o F J I x K N m W Y M t z V s i P B r w Y K b N U l 1 a 6 s t D x h b D L L y z T O 3 b x M N P f g m d d h 1 X z 5 / D y N g 0 d t 9 1 C O d + 8 R q L p Y P j j 3 7 G Q k i W 6 f m L l 3 D q 1 D v Y z G 8 Z Q f n j L 3 8 R x + + / 2 y x Z 3 V N T v R Q k y 1 0 C p d W w e m 2 N W J d w d s l b O d Q q Z E S z X v m Q c / i f Y S f + Z 8 4 i 8 o 6 v U 0 D b m z a K R s K v R 1 r 5 t k d r r 5 H t Z k g c + S X N t C q Q w k a B C q a B x Z f G M H t y i Y J A i 0 7 E o X j U W u k b F N H s 2 k G w L i 0 3 z h J J H D H C J e r z e 8 O C R B a y l p I J r c G n f I p / 5 K I Y Q f R u M Q s Z 0 z L o k u O N Y i R w S D 7 U T d M o Y U d h E 4 L U m v j O d 7 6 D O f o W 0 l i n T 7 9 O D Z R C n J j z T 7 7 + d V M A J n c f J 9 5 X h K a Y l B D 6 F O q n 0 f o J H y c N d t X a C i I r g L r H d 4 f 3 d p J p Q O D 5 V / l S E i g J k c 6 9 T o + F J 5 N M 6 M m K 0 F i 5 p f l 5 v P y z l 4 m N 9 + D q 1 S u E O w 6 2 t g q E U R X s 2 j W D b 3 z j 6 9 j K a x 4 U 0 0 5 G f O f V F 3 H s w G 5 4 S 9 f Q 2 n y H / s p Z p M Z 9 6 D h k V q e D 2 G g I K x S Q R X 8 X t 6 g U 1 l k W L c K q f C e C t W Y M o 6 1 H s M 8 7 h 4 l g E g l v C y k K 4 X e / + x 0 c m E l i f 9 y L r Q + v 4 e Q D T 2 L j c g m V W z 1 c P n 8 V R + 7 e A 2 0 p K k u k f i N / g r 4 T 8 b w / m U A g l a E P 5 I O T 2 4 s + t W S d U E R z 1 a g 0 D Q R 7 s Z T H w 7 R o U S d i q q V D 3 8 Q h M / i 9 N e Y / y j o E 5 i t X + E 0 F Y 6 E 5 b D U X z I 4 l 8 m F W W u 9 i d + w h w / x 2 D h I Z t r F O 2 E O h D 8 V o O U s I U c G 2 G + U h c 4 K W r E 5 f g + F S C e r 9 4 n Y V W S r d R J w K Q h h 4 S O I p H b I C t g G C d V J f N + d Q Y m Z o t S y M s 2 F Z n 0 U M u 9 F Y R q 7 0 I f z T J 4 1 V d J W 0 L K n m J 2 m K j T 0 H C f N o 5 Q X 5 K L T d Z h e X f 1 z D 3 J f t R u m K 1 8 w W U G O O r 2 q a 1 8 3 9 b h O 1 7 j o S g e n b e d 9 q 0 O f S x E K m V + t g i L R 9 k f w i 9 U U p f m M 5 m V 6 1 i m u s Z L m z T A E n P B x U y W + E l x 0 q v 7 W V + Y H r H E q g 4 s m M c f 5 c x r x N 4 v r b K u T X k Q r H C p F M s Z / w 6 O P f 7 R Q o k W 0 6 / U 3 C F s S j u d 4 h X P L D O v Q / N A V b j q E c a / U f C H Y a I 6 1 X 3 a B 3 X h v S E J s 2 t a Z d C 9 t D b f T 2 a y / h o b u n a K U 2 s H T p D S S 9 V 5 E Z L c M X b 8 G b p H Z M e F A O t r A a 7 G C F k G e e F V s m t F p t h e B p 3 o f J 1 k O Y H e x F h o I b Z w I i g z p + / N I p 7 N 2 V w u q l y 3 D q H X z + U 5 / D z f M r 8 H d 8 m B 7 P o l K s I a p F H H q 0 H J E M e m r d y 4 7 S h 0 j g 2 0 / / C H f d c x Q P f v Z h / P S V 1 3 H i 8 U e R o u U S b W 4 W c M b X w h N J u 5 S x D t W l s h i g 0 N f b 8 r v o v N f P 0 0 i 1 M R U 6 j u X m G T I a R Z d 5 j d D f y v n u J V r o o F V R E w s h V D R K Z G Q 7 9 N X h 7 Q j K E T 5 6 q C B E Y m 7 B o I 3 e e b N + n v h C n e O p d B S r t z Z Y u X w 3 k j b C r n c l I E p X v V d A L E C L 2 y o h H C U k 7 N s + I f G d G F W k Y U h a A l w C 1 l 9 5 C b 6 p J 8 x 9 K W r 5 d 4 K Q b j O 8 m 1 d X o A r N 6 1 Q G d W y c z m H u C 2 N m u J z i V h q i E e a J C q Z Y l l B Y R S A f T H 6 j S 9 U q L S 4 t v G a s a 0 C u I J 7 W h 5 d l N s L P Q l U 6 1 d n b 7 d S h h X v E t 7 b z t 4 O N 1 k 2 U 2 i 2 t H P v P n j I Y k x F r x K + m b 7 j 4 8 Z f o Y 4 L x y W S 5 V m W k 6 R 5 N a h i 1 + u 3 8 V N M w 9 N u 9 Z 0 Z 1 8 / y b B L / z H d l D s / S v t N D Q / x K M b D Z b x M y 2 K d U E 7 N I n h K 9 C q l d L 1 E 5 5 R O I J Z G g Z t C Z c v 0 e m d q I 0 G I R S t F w B L + G A h o k H K M I M t s P i q V N w m 4 x b I 8 a j v f s x 7 v k d T A 6 0 w d o M x s K j i P u S S E X H k Z 7 p 4 v D M Z 3 D 8 8 E M Y z 8 0 h F h 5 H J j d N u J I z r X D h R J z W h 8 o s N 4 I e z 7 5 4 H I F o H F 7 6 T x e u 3 U R m b A y r h W 2 c u 3 A R h 4 / M 4 W c v v 4 z n f / o z f O q B Y 7 h F Z 3 y P s V i W y Q w D M + 9 a 7 L J O f 8 l P h F D t 2 p V 8 m 4 R k M / F 7 m a 4 x Z C M z z F O Y 2 F 9 z w D p k H N Y 5 m Y P c R A 1 u l Z P 4 w C 6 g I 6 t I g W m / i 2 p f C 4 L S e U f J N A q o S V n l X F z X F j J 1 + l V h O N E k 6 8 O O f N C h N K m f x / H R Q n h D f I + + X P / O k C N X 8 C z v W P I 2 F u G N 7 z V 5 u l V / C w F C u C A t h 9 s I Z n i U g q U l 4 u r 1 F u q d L d a 9 g / a 1 H L K H r B + m M a X a 4 m Z A 9 O P o P H C b 1 u V T 2 5 b F O + R D b i y N p h b p I C l e l a M p U 0 F m v m / 5 m J a W 0 J g l Y 9 5 z B c / x x F H q b N N C 3 b o w 0 P w W k R O O I 5 Y Y M 1 p A s O I j H M g A T Y a Z m F 9 P d y y U q E M Y Z q w P E + L 6 S P K h R G Y m 6 j A K C R U h P s 9 3 L N d v T E M / y V w y S A 2 w 1 8 L 7 p r G F c Z p C G G o 4 N b c K R l j n 1 z a 1 1 r a u o N W z 8 I h F b v p y B v U K O u W C 2 U j A R 4 Y M e h d Z Q T f h T e Q x i D W x F e p h h c K w 4 R 1 D 2 z N K q P U p B F p 7 M e 6 d R s o X Q 9 z v M A 1 + b D c W y I Q r m I k + Q E Y i M 7 Q J J W o l 0 7 z d r l U x U F M x r Y V f c 3 S 8 E f W G 0 Z c K Y s C K C m g k Q 5 B O P u t F / U l t v q e h Q L V q H T H 6 S K L n 1 2 / h 8 V S S P k z c a H H B x t X W O U w 7 u + H x j + F W 7 S 3 z n q j Z 7 O C u z G e Y f 5 Y Q i 0 y a X / P a 3 E r Q d a + x h o E 2 E x h a A a 0 E 6 6 V A + U P J I Y R S 3 1 S f l u 5 t T D n H T b 3 q X V E i Q U h a t B s 8 t L Q 3 L c t W 5 S 7 G F u p Z 7 7 6 H U e 9 R O v 6 E z z 7 6 R 3 y u O F x y V 0 K S g L 7 7 7 h m U i m U K d w v 7 9 + 4 1 i C m V T u L 1 0 2 / Q u n n w x I k T J t x o 1 E G 5 b H t 2 9 d 3 1 Z w P Y 9 0 X b 2 v i v / 8 2 / x e c e / a w Z c r Z 7 M o v n X n g V u W g G X / i j J w w v K G 7 x h u j C h X M o F L Z w 4 s Q T Z q U j s 6 H b k B S u S R u V t q 6 7 7 T J l J U 1 l 4 q 6 2 J D 3 E c G g o f N / 6 5 9 9 6 y k + o p 5 V F H W p k 4 1 y y w L R m t O F O k S I 1 E Q 9 u a y S R F g r 5 e M u c + W a Y S J E Y u E W T K O i h e f o M g o K l Q 2 E O X y L J 8 b T n H T c / T n p l x 2 P T X 6 W b O 4 R c a x 0 6 J g x X 6 9 l P l G a N L R T 2 N p p X i e A T n S s 1 u / + P 3 h F U 0 d Q A M z a O A q F t p A f e G C 1 I C h 5 n g u d x 9 A O 7 4 P X v 4 3 0 6 o f 2 D 9 J W m E G g f Q i 4 w g 1 g / j C i / 0 z w o x b v V u 4 Y R z y w t f o x w J k p F F S a T q I r J w E Q E 2 s a m p / l G 3 Q I C t J D b 5 A 1 t d e k n T O k w / Y G w Q 8 t I r c 5 0 u W l s U 0 m 5 S w X f K q 4 h y j z E H I v 7 V a l t Y n o 1 M P j p v G s d i H p j h I L Q Q C S Q h p c 4 X 2 I X o d 9 n X m d C j B Z m X F p w U o O D v c G E E R 4 N P w p K s L r U A l 7 b 8 S o h U P E m n E n e t 8 r P 5 Y d a s c D n F E D y j p I n / y O s p c g o b y G e s + F p a I 1 1 h 7 A q S N + S 2 e d 9 H e p I 7 Z t m b s o I 4 x y w T m o 4 f m y O v n v Y b J 8 k g 1 A q V W h F R k 2 D y 4 G D m t 9 E B c m 4 v B 7 y p E c L e 1 K Z X B w g t W u T m W o g n k r j 3 s O 7 c W N h H b P T 4 9 i 7 d x c 2 y y U c P n Q X 8 2 B 3 C X G t 6 P X r 1 0 x Y s 7 v 3 m P K Q 5 d H 2 T W o A 0 t I P y r R V x G o N r r E E 7 e R a C Z q U n F H G L B / P x t r i Q E w l T R I K R x G N J a l N 7 D J O I h W e K 1 e G + K P J 5 z K 1 A 7 W 4 7 O j Y t f R R C y X S V H k 5 e A o z I C Y X p 5 G k a b S c l i s o m p V L Y 2 6 s i q y Y e P 6 T G i P c 5 n Q J k 4 J y 3 2 i z Y K R 1 H Q n D b 0 x 0 r L f W h 0 J m v 9 O s T X I L n f I m f R G G 2 G o S 9 Z V Z y H T W g x q b 2 I A v 6 k e L D L M t 6 F K 8 g n 7 8 c Y Q H U Y R p X T w 9 d V J 7 z W S 4 j P 8 g Q n 4 x u 1 J G g V X R K J 0 S K i o n n d E p Y a l + 2 c Q t G B Y e 7 M f o + B j 6 H j r a P S o t N T g M 8 6 R O U n d 6 j J T P q 6 t X s Z / p y C Y 0 q M m S 7 s u S B O k 3 X C 1 f Q K 0 z Q g u Z Q j w 4 i o X q m w j 0 0 p h M H h y + b c N U 3 V T J b A F v k 4 n Q j I E g G U 5 D m L T 1 p Z z h m I n X C p S t Q J 3 1 u 1 V Z Q n Z i l j 7 d t h l U H I h O m O c q 0 4 + T h L L f W I Z 3 6 K e J F P 9 t 5 c c w d X g L b 8 A 7 9 o g J X 4 d I y M k y s Y V 7 Y v x k w o f K 1 p b x d d T B e u 5 / F D H + Q A I j E 3 a Y k c r d r I m u F W F p K N R y J + 7 v E + a y o k x d 8 D / y s p f Q e h + q W 0 t G e U W T E 1 h e X s T Z s 5 d w 8 s n f J a z 0 m v X / s 7 E Z N G s b t N g a U + k 3 V s p Y a K a x Q + v u + 4 s / / 9 Z T k l R l Q h h a o 8 1 t 2 7 s 1 4 x Z O D S V A x G s 1 z b r r L u w c P c G 0 8 / l Q O l x i R L J G a i n R F O u d j Q + 6 l F B J L H S t Q 8 M + 9 L 6 5 z 6 C M I d l B E j r N 3 F U o L m R z K 1 j b a V K f m + u d S f g I u d J 3 + 7 k H v / j p j 1 D Z z q N c K O D q + T M Y m 9 l N s 9 7 B 1 Y v v Y m b / Y a y t L q B G n L 6 V r 5 K 5 R + g G 5 L B d a K N R 8 y E e o I a K P 0 K / J I G w Y J p g g Z i G F V X p r a i u U O 8 W E Q t m j P M s j a c 4 Z Q W V Y V m o Y v U q f b c j i A T H q K g y C B L G C C m E 6 I t c v L y I a D x G O J U y 5 a 0 F Y 7 Q G h c q m U W 9 g o 1 n D 7 O Q 0 s v E Q N f w A 4 U g Q k U j A 7 J w S o E U c j U w h K s z f q K F T W 8 M 0 f b i J 7 A z f Y z g E x 1 5 Q O f R q a N f X m f a m c d Q z O U 0 s a a B d J u M P y O w D v t e v m k V M i I O p C A h Z K T h q R I k l t c 5 7 C l V a e Q 3 f 6 X U q N O z a P 9 c W s A T F F R I d Y v J 2 s 0 Q h K p P f 7 I I q u u c q M / c d X 3 M R X W f K P F c d u 4 I k R e E K l p 4 F 6 d c 2 K m V T X z 0 K f 4 8 K q r r W Q n y S a E s W j A y k d 1 v M e z K 7 h 8 I S w c p m E 5 P T + 6 i A H R T K f k z t O g B f M I l z 5 8 9 i d O I A F V m E 6 d N I n g B m Z j J Y W 8 s z L o b f 6 q H R q J K P P Q g 6 C T O m 0 U 2 z a t W h h T T 7 Q 7 k J 1 s L 8 Q W J 1 m X I D + Q z x V X 5 g v h g y o S Z 2 C W P u 7 O w y Z J 5 L o 1 g L Y m r d f C + T H r B T v k 3 L k R x E G 6 w r S L J I a q w I k O F M A v m c 5 W W s k Z 6 7 Z C p G F x Q m o 2 1 M R L Q q / M C d O O i m 8 x P J f b b j H R n j k S k 6 w J 0 m 9 t x 9 l G X h R 5 M + V C o 7 R g E i c w d C 8 L N c U p M z p h + o 0 e i Y 4 S d e M k R l Y w 3 x 5 B 4 D Z 6 V L p G y U R p W n t k b R S O Q o h U T 3 g g q H J s q t A C m w 1 1 4 / h b m 5 + 1 n R K Q q Z 3 2 y Y r Y 0 Q f M R D a v r X Y F U t 6 a X 9 l g T B p P y k 9 K T I 5 P v e K l a Q i c Y R o c P f b G q n C i K I p i b R d b C y d R F L l c s o E f 6 k 4 / s x 8 G m F U / k z 9 n m n S 8 X V o + L k t z 6 H P g 3 j l X / V 6 a l j 1 4 d G i x A s m u Y 3 h D + R c b 6 j / Y Z 5 B B m O P 8 E j z r Q I O t n W O j F w R 5 a c / p a r 6 B a r b y E R n D S D A P S O B M J P S J l O J 0 w 6 l x t n C K H q i E f G b p e b w u n X b g C R W R O O f o t c i 2 P K b 3 h f c L l d J 2 I S 3 z I O L d B W L X m Q 3 c 1 0 G o H z 4 g c / e A Y H j 9 x n L R W Z M E 7 I q L Q o v B Q V g g R U F m t x e Q k T 4 9 N Y W y 8 S V q Y Q i 8 U p E y x / K h d B z f M X L h t j M z s 7 z T g 3 m Q Z m X H 1 X B N E 6 k p m s / G Q L d X R W v 5 M S q j 8 j C C J W 3 C f x p z L l E j + 5 Q 7 z W I 4 V j f 9 w x M R 1 C J w n B b Y F z i c I h Q X K 5 X C 1 O W i e Q a N U 2 X M h K u s T 7 L k P a J l A 6 w H z f t P 6 Y X 7 + G 9 J H o I 3 G T n 8 i g 3 d Y 2 J n b t w / L 8 d X S a b b Q a L V q r d w 2 M K K y v Y H N 1 G e n R S T I B r c L a C h a u X c d I b h d m x u l 8 K 7 0 K i m m w 1 t 2 H 9 e o 1 j A f m T B S 2 w j Q + z r a g q q K N 5 u W z x 0 + c p I b n b z E a m S I Y C v O g h D O P G s n Q q q 2 j U K + i T m G q M R x t Z v 3 0 m 6 f x r / 7 6 r y k s 2 8 Y a X l p a w / x W A X 9 7 6 l V 8 u L q J d z Y 2 8 S / / 3 b + n t T m I m 6 t Z + D 0 H C E 8 j m C + V 8 d 7 K G k 5 f u 4 a X L r 6 P Q r O F / 3 r q Z T P o N k h r 1 g t Q Q E J Z 1 N U V Q B 9 G T d h M B I X L O t 6 f R J u 3 b l J z V 2 7 D U K V H z e 0 S f O U 7 R 8 j b p o u g O t O h E e Y q 9 G J h 1 Q j E h H M / E q E 9 h s H V B S J I q o O 2 w J S j + E h l p r D y j U s s 1 / P m O 5 W f B E K w X O X o G B e F h o E W q 1 O i s u D 7 5 j 1 P E G M T o / T L N B p e T f R K 5 R 1 S G D r m b y 6 Y v l P V 4 c Q Y l Q g F 0 + x F R S G M Z f Z i a b W D u w 4 e x 1 0 H 7 m P c V I z 0 B 5 3 w O E K x S f q 5 W X g C C b 4 b t p B P i V Z m v U y A 4 4 R N 5 q x W G H K e e W 4 v 7 T 3 1 G 9 k m R H P H f T Z M r c v w H 4 G D J F k p I j Z T Q Q E W l s i + q Y s 7 U E 6 k x f O 1 Z p x 5 y m c m L g n N M E w b t w f a y l I v O c P w P k 5 G O Q z z d z t w k U m g P T R 7 N 5 2 O m h E D q Z S W G 9 N g 0 i h 2 H 5 j j p 1 7 6 B 1 P I T c 8 S L 9 O 6 R s K s o D T S 2 R T 6 h D c B u v 3 t H o V K K w P 1 W m Q J + h 2 s i I i f 5 d i p S 4 s w r g 7 C 0 Q z q 5 V V q U T q 0 v N 9 j W O q Z 7 8 o i d O m 3 E K 5 A 2 w R 1 G 0 Q I d b x A A V n 1 B 7 H A G F a Y / o V W A z e q J a y 2 6 i h t l X D o M 5 / G S q l k G P / U 8 y / i j X f e N q 1 Z 3 T B h O 9 O 2 Q K F p 0 Y + 4 + M 5 5 / O K t M 6 g S c Z z + + c + x 6 8 H j + P F / / w F u 3 r g J 3 7 4 x r F 2 7 h e d P n c I i h X a d a f 3 b H z 6 L 5 t 4 p Q s k m l l d W M D m 6 G w l N o 2 c 5 q U F K j L y T A u E U U p m 4 s X q i f q d q l k L W e + I h 7 U F 7 R w D U S a s + S G 0 W k D W C o m e u U m c t o 9 h a Q s I z j j A q 6 P r t W E H 3 v Q G V y U j 0 g B k U q y Z 7 I w z d M s t O V S z e Y A K o r E v z C U z O J Z l e K l p a j g v n z m P 3 V M Y g i p 2 k O J U u H U l C 6 r N n 3 8 P B g 4 e G T 4 e + N E P o q 3 G G l k 4 N L O J X J 8 S U e i M G q W w R I W h f X 4 3 G 8 H o 7 + F 9 M a t 6 w i 2 / 0 n Q A A A A B J R U 5 E r k J g g g = = < / I m a g e > < / T o u r > < T o u r   N a m e = " T o u r   1 "   I d = " { 2 1 1 3 4 0 D 9 - E 8 9 5 - 4 4 9 1 - B E C D - A 8 F D 8 9 4 9 E 1 F 2 } "   T o u r I d = " 7 1 b d 9 d c 5 - 2 0 f d - 4 b 8 8 - 8 0 c c - 5 2 c 9 4 f c 2 4 1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m I A A A J i A W y J d J c A A E D P S U R B V H h e 5 X 3 3 k x x H l t 5 r O 9 5 7 i 4 F 3 N C A J c m m W A O 3 e r u 5 u d d q 7 U O h C E f p J f 5 d C P + o U C l 1 o b y 1 J g G 5 J g i B B g i S 8 x 2 C 8 x f h p r / e l 6 c q q r q q u t j M r f U B 2 Z Z n p r s p 6 X 7 5 8 L 1 9 m h n 7 3 l 2 9 y V E f 0 H H i R N j b C l E q l K Z v N i p T L 5 f J J w 8 z / 4 m S C 9 4 k + u B l X R w p x f C B N B 7 o z I n / 9 2 g 0 6 / c w p k S 9 E S G 0 t 4 L d C o c L j w A 9 T U X p + N K 3 2 L H x y J 0 Z v H U u p P Q v z 6 2 G a 5 T T B 9 5 L g P x t o r 2 7 x Z r J E u + k Q 3 Z q L 0 E v j 8 r 5 Q L k d 6 0 / R w J S r O e w H l c 3 x A l p G J y d U I 3 Z m P 0 N E + L s M e + x e g 3 D + 8 5 V 3 u Q T H e l a E j f R m K R o h u z U d F + d x f 4 r J a i 1 C 2 S B G 5 v R v z G P I 6 h c N h k W K x K L U 0 Z 2 l 1 6 j t 1 V X 1 Q d 0 I 1 9 p 6 l Z D J D m U w m E J m G O 7 I 0 v x H i 6 / m 4 O u a F 3 t Y s 9 e T u 0 0 B / P z U 2 N q q j J t x J U w q 2 k y F q j u f E d m U 7 R M u b Y R v h c O t P n o Z Z g L J 0 Y 3 K b T o 0 3 q z P V B Y i T Y G L t p E J 0 Z T L K l U 5 S C O Z W I k R f P Y y p q + z A N S Y + v h O n M S X o f s A z X e W K Z Z G f t V I 0 R H P i v o G R z i y t 7 x J t 7 P p / r 7 i 6 R F J F I h G K x y O 0 u / S t u q I + q L y E S k D L w F n W T N 5 a C X D u z 6 y F h f D Y j 7 p j d T t M o 2 P j 9 O 2 3 b r W S O 5 m S y Y T K B c M X 9 6 W w g l T 8 v g q 0 1 3 X W H C N c C W y y Y D v J 5 P V b d x e i Y o t n h J B P M y G L I c K X 4 B 5 a G y y N E u Z H b G v M C e I 4 y Q N A k z 1 Z D d O H v E U + x T x 6 s B Q R e W f 5 4 t j H t + O U 4 R O Q 2 5 Y G d a J C a D I B e M 5 i Z A L k v R V K g J v s 6 A Q Z g 6 w 1 9 5 9 V Z + s D f h o 8 Y O 1 T x w g 0 E 9 m b e b q o V M H o r R 0 o I J U t A h A P r 6 e 3 t 4 d 2 t r f l Q c b a j v t L w / f G 4 6 V J y l v H k i w E I f r + S Z T 6 2 + z N I 6 C B S Q Z h n 0 e z N h O i z + 5 Z 2 s L 8 r U z G I u L R / j R X B i G 6 t x C h t / n 7 U X N D 2 I P g 0 7 u F z b G 0 u q 3 D r H m a Y / b C u z k X d R F N b t Y x g X A P G i D k e b 4 X f D / I 9 W i 5 u O D X E l I G C u / c K T t C q j i v 5 S z F r f K 2 Q Z C q U C Z r k U K / + + J b t / K t K h q a O 7 m t d 5 g f z r u p p 7 d O e B 3 3 w p t H E r S + s i B + Z 2 t r i z q 7 B 6 i v p 5 1 J x a R u q t 6 j r j O p 2 l k b + O G n a S m 8 Q + 1 Z 6 n M h n w a 0 B m r q O b a 9 G p k A r x + y b L O H L M j L W 2 w v j a W E p g D Q / F p g w m r g + t Y G 6 1 5 A A O C 1 g y m h s f Q + 0 N 6 Y p R i T f n n L n S C o D G D v x C I 5 m j D s K f M 7 9 h J m M 8 + E P u 7 W 9 I v x A 2 e 3 7 1 N q 9 6 m 4 p p Y I / b 4 O h G r q e 4 k S i a w Q c i Q n m Q A 3 4 p R K J u B 0 + y N 6 / O g R v f b 6 q / S 7 f / s j n X j 1 1 6 w B M r S 0 l q D e j v L b L b g T 8 1 X e Z W 0 y 3 p 0 V N o E G H A W r r A 1 j 4 R y d P Z D m W j 0 i b M A 4 X / P j N P I 5 Y e d p Q E i h 5 c 6 4 O D 2 c A N k G m Z h w E H g V C 7 Q K N G c 1 b B 0 T I B m c G T d m I x T l Z 0 t n 3 Y W 6 X n A j l X n M J B U I J e 2 p M N t T V 9 Q V t U P N C d U + / B K h 9 Z V O p 2 3 a C X B u T Z R K J h Q n / u L 9 E 6 y h u L a H 7 T X c t E I d H R 3 i v A Z + H z W X E / g 9 t x f l B T T 7 Y P x r W + U i 2 x v w k o 1 2 Z Y W d A E 0 D T K 6 E 2 f D P 8 n e L 3 T x m n o b o 5 n y M 3 j 2 e p H X W n u 1 F t O f K V o i 6 W + Q 1 Q b Q F t M y J w Y z r t U c 7 n 9 L S R o 5 W M 1 1 i f z A 2 R 8 8 e 7 m K b K U T p 3 P 7 Q R M X g 9 q 7 0 M X N r e f 1 i F G N T d a f G p G J C X S l N c k t E Q 8 + L v l 4 9 V + L g v M q W i t P D a e p p z r J A E + 3 u 7 n p 4 + y R W l h e p u 6 d P 5 L 2 I 5 g Y 3 I Q W x J l e g t T L C 8 9 b E h P r y f o x e P 5 w S X j j t 4 v 6 U b a q j v V n a 2 N y k k b 5 m W 1 M N R j r s J y 9 c g J P A + 3 Q e g + 0 Z e m 7 E T i Y 0 O d f Y R k q y X e f m s N C Y W 1 y n H 5 d 6 1 d 7 + h a B M E V L p p J t + 0 S g 3 / d a u c h k G K M Q y E V a 2 V E 1 S c / + L r J m U g W g Q y S K R O 2 3 K J R O 8 X C M d 6 P 8 J g Z O + Z A I 0 m Y C F 2 R m V k / a R E z D Y Z 1 j g T S F 9 a T x F r 0 y k 8 g I 6 x L / 9 9 a O o I B P 6 o 9 B f t L Q Z E m R C 3 x R w / k i K h j s z 1 N b a I s i E + 9 T 9 M E 4 y X b w t H R o 4 / S V r w y B k A u b W p e f O B G Q I m h K 4 M 7 U l t m 4 Y 7 G u n Z 4 e S 1 B Z n + y v 0 l B o y q + q M H X 3 N u y p X P l z 4 E B j e M i L P m L I m 5 I 9 T h g s w 0 n G m Q E 6 r m U J / + L I 2 G q p j 6 B R t 7 T S K D l x t N + G h A E 0 o v T X h d i w o D v Z k u D a S + b b I B v V 3 l d c H t L m x Q U 3 N z a J W A y D w I G u 5 + I 4 1 V A u T B 3 b I F J M y l w u J / h 8 n t J 0 E 2 L T a 3 Z j N 3 V w N 6 E r g 4 z s x e v t Y i r 7 l 3 0 N F c H r I f l / f 3 t 2 g l X S P 8 D 7 C p a 9 x q P E x b c X G h D d z L 6 E 1 k g l T S 4 k t v 7 x w S G k p T g 2 0 S t v r j 8 S 5 a q N m p b G b b G T t Z G / m A b U i E 4 B m T Y T L E F 6 s h 3 e u q 6 O l o 7 W t T R T + t 4 9 l / 1 A m n e J 7 y w p 3 N C I n S g H c 3 y 8 y M e D C B k Z Z C 2 k y o V P Y B M i 0 y 8 1 F A G S 6 x F r p + k y 0 6 m Q C 1 r a k J x F k A l 4 a S w u t u p W 0 / 9 b Z o 2 1 i a 5 I J 2 K Q u O t a 9 T s 9 y E 3 s v 4 S d H + X O 8 Q V 5 o K U 4 J 6 p T H a w B + o y j A 6 q b 2 Y a u p h w c x k z f 8 z g U D h B 1 e q K 6 m L B 0 + f E g d L R 3 6 P u G p A 2 D Q h r i G i 3 J p o S M X D p a d H a u f y w 8 g N 4 A O Y T Q b o a 0 A O D R 6 l M c P n a c a 2 p k B v H o w R d N r t a n z L k 8 W a u 8 3 2 N 6 b c / m 9 5 w b W V c 7 C 0 k 6 T 0 O J 9 z Q l 6 + / C m O r p X 8 J Y d p / x B J t H i i K H p 5 y K 7 l a a a 2 F C 7 3 L x G e 1 U / h B P u x 1 S m A o x 1 Z 0 W c G P p e 0 L l b L t y a E S a i U W 4 e N d k F U r w s T m g u m k A f E 8 j T 0 Z i l r u a c 0 F Z f P 4 y I P i K N + w u S d d A Q 9 U K O X 9 S X N 9 b U H o k O 6 A b m u t a k J g a 7 G 6 k h b N d E k Z y 0 o a J c 2 S S T S f F c e w U 3 2 f G S O / G e m F R p G K Q O u a 1 G E q Z B N V P b 4 A u + 2 k l v b X A 7 V g Z g A / x s Q g r q 3 N y 8 2 J Y K 2 H v l Y H E 9 Q 1 8 + i I v m o s Z X D 6 L C E R C P o P 9 J P u P u 7 g 4 N N y y w b Z m k F L c h P 7 w Z E / 1 U w I C y n z Q e r 9 S W Y I e H r E q h m 8 k O 7 y S g f 3 f X 4 j y 1 5 + Z s 3 s H h t i S l E Y b A i E T C 1 N u S p X d P J G 3 9 b H W F i w y Z M l e Y + L 5 b n 3 W V 4 U p S V d 9 Y K B y h R E I K p b 7 x I A h 2 l T / Q g Y q I B C i X 2 / M R m p 6 a V m d K g 3 Z E F I M O 7 w H g U f t h t l m 8 p L 9 w 0 w 6 e P R j 7 r x 2 S t T b s I f R P A Y 2 N T T Q 2 3 E P f T 7 d w e Y V F d L e O S P h G 2 W w a d + d q K 5 y x m P X 6 T w 6 l a V N 5 N w + w p g f Q 9 a D x w o l + s X 3 n 6 D a 9 P L J J x 8 f b h H Y C G p W 2 h v 1 6 Y i A j 3 k G 9 E V S G t F y i N Z H m S j 8 U C v a + g y L 0 x 6 + + r 4 Y 8 C 7 Q M n K H t b b 5 R d O J C Q x l a C n A j m N u x c g C j u p 1 t J 9 g 5 a C O v L C 1 S X 7 / l F g 8 C 3 E u x 5 p 7 G 5 9 x E g k G e y I R o o M 0 S f D y O / g r n 0 A / Y U G j 2 a S B 8 y C 0 e U O P r n 2 Z o L T q h 9 q q L W C h N b 5 + w / / a P f L / P B Y j a 8 A I q U l 0 h O d 3 2 X k B R V U c C J I p 5 / U T i i i w s 8 q g E + N e 3 b 4 r z 1 U B V b S h o J 2 n 0 8 U 1 y K k 6 W 6 h X l 7 Z l d 4 Y m 6 t x i h 2 e l p i r f J G r U U B C U T 8 O a R F H U y O U A m P L O G + R U m m e b X Q 0 J z A s t b 8 i J N J k R 8 A x g S Y m I n V D t v V C o X p Y 9 v Z k W M o w Z C t I C b c w j s F d m S s L 5 m x c o F L c l q k k n C / x u F T C r Z R D a D 2 h c 3 W 6 U U + u O l 6 m i o l n 5 L O w l S 1 V E 7 a a w v z 1 B o / R 7 9 3 S 9 e F Q a 2 C b M v 6 f p s p K C / B f d S C q F K A R 4 T M X i R c E 6 4 q b G P + D g T f l E S q K A + u l W l 8 R M u e H l 8 l 7 p a 7 D e E f q m z J T o a n G U I F z y 0 N I a y 1 B N u 7 1 E f w x Y J 0 R P i E N 8 z 3 k t o 9 7 Y 4 X y m q 5 p T Q Q z N Q q D r 5 o z p k w m + / z 8 Y w B L S 9 Z 5 j + 4 Z e F Z E J t a y g R 0 c 5 3 w u 0 l V I J t I 7 p H u G k j O X r 3 e I q + v G u P 6 9 P 9 T i D T j k N D a a B 5 U k t 8 M 9 k o 7 h G A Y w K u c z 8 y u U W S A M 4 y b I n L y H n Y V h i 7 h a 3 T 8 V I b + M u W J Z 8 h c W U m A 5 + n l K V K E 4 u h 2 + H S U t v Q G b 4 p O 6 E A 5 9 a E y 6 G y A Z c v v K D D 7 d y G d 9 T 8 w M I m e s n V D m P H 8 F 5 V i u 1 t e x j P E v 8 W h s e b w o U s N B O 0 1 E 4 6 l t e U C + t y u I Y G S O e F O A X r 9 y o X F 2 7 K g g u x T T H Y I Y V + 1 4 P g q K B + m H b U W g p w / W + u 2 / u t X m V S g V j w A j 4 / k q 6 5 J 9 B N t t x k 0 s o z q R q O c U 7 K c y W p K j a U 7 H c q x b M X 5 J p g Q D C s j i R I Z k P C 0 H f 2 9 q e 4 s v 3 m k e W y a n W 0 n l L K / V s q 8 K j N z S 1 q T 3 r p I C y Y a w I u f P 2 U I N A P 0 x F x / R H D t O v n 2 j r J 9 / a 9 6 u z F f A t e O H f C X Y C r h V x I z k f R q H 7 m J 7 7 f R Y 8 x U z 0 t O U E M w B l 6 B A 3 U 2 t 6 u 9 i S g q X Q l g j L A S G e 4 4 L t b s v n j 1 U d x G Z P y K q 9 E v 6 m b b J e a 3 E u s B D R 3 j h V o J 5 N Y e m v C 5 V D Z W D R e K N y + K B e 8 Q P w E O l U x N g h u a Q S x e g G R E O U A m g f D K g D 0 O b 2 s I i s A H J d n 5 A t D c w f a c 6 J X N j f 1 A L 9 P 7 8 W p q S F X d C K U L W 5 D d k T W x P A U C C O G X F Q K 3 J O J h 7 O y U x r z U s y u R 0 T U u t N R 4 o T 2 c O r h / Y l E g p 7 M r g h 5 c M O V J 1 F 6 R o U r H e / P 0 H u s t W o B N x k z Z d J M A J q 8 2 U j p j i w n Q n / + + g e X n w 6 O e P d z r K G y e W e E 8 0 b 1 N g + c U 9 l q A E 2 m v B 3 C T Z V j A 2 l h B N + c i 3 A z I y 3 6 i + B K 9 8 L W 5 i a 1 t L a q v d L w d G W F O r u 7 6 U d u / m C g o d u M Q g B C i 6 C F 0 B + l W 4 J 4 g R i A i H F L O A 8 t W 2 w E s B O I L 9 x O R u j L e 1 y m 4 W B u a g 3 0 2 0 F D X J u x N N / 5 w x v U U O K U A A D e 8 b 0 n q z Q + 3 C P K 4 e p U h C u T k N B w 7 x 2 3 E w Y e z U O q U t F A U D D K s N o Q R e 2 w 6 3 R T H F u r W c 7 l l 8 2 w t s x R Y 7 a y o N m K N F Q o E m M i G d q J j / m S i V G a y B S H J h O w w Z X k 9 G p E 9 P W A T I A f m Y C g Z H K 6 k b + f i g o y A c 9 x 8 w c D D o G 0 C 6 e g C X R c I J p + 0 K I P l s K i e Y p m H p w o J p k W N q x n 8 g P i C x H F / v 5 p d a A E o K k m y I R 3 p J I X m S 7 c j g q S e A H v / + h 4 t 3 g m 2 F A L G x F R X o i p d M J J J g B B w a h Y q g 0 3 W T N l 0 y 6 f I X 4 O t 7 8 o D R X Z U M 2 9 J 4 W H J H 9 z t h t 0 Q + U 3 7 A d 4 q E p 5 L W i e B A W C X K 8 x G T R e M P q Y N l g j n l R u e P T r 6 N r 2 i / v 2 W v e r e x k a b M v R 5 U d R G u 3 M U V u j J X B m y f T z N c X g b F K h G f j 6 g S 2 K 5 4 x A V f 1 O X B L e m 8 g r v H L Q e h 4 T s E c P d O f o z G g m 7 w n E 9 o M b V j N Z d + a i a Q 0 b C h U / K h B n 1 4 Q f D v Y W k q 8 6 s J 6 x G H D l b u i A q 6 w H T R V p K N N V H g Q B L y s b e K Z D P c F f Y m J 3 R + W C 4 Z k R 6 7 s 3 t i w y t r G W g N 0 G 9 L T m h M Z C p E A 2 h z v i J h / L i m i j J 7 e E w C G u D 1 r I F L i v H 7 K 2 5 + s e B 5 x d y G 1 0 c W t z j N 4 6 F R f k 6 s j J W M Z Y D l 5 I / 4 J / b X y N O j 2 G 4 O O 5 M G 8 f 7 v / T O 5 J E c C S A M B / d t E g F G Y A j B k A 3 B t 6 1 6 c F 0 g y k 3 G P O F c q s 2 g s m c f E 8 o p k p H 8 4 Y + u P x j o J 9 0 I h p v o X T 8 U H 4 A o W k / A W 4 k c z t W T U C w 8 V L Q D P K D H q I O I M B T x 6 S V g g y 3 d S N R S w P 9 N B M R 0 5 X 9 / H B K i K 9 6 R a L p 8 / m 9 u B i g t 7 O 9 R Q 1 N L W I Q p D 4 P w P C H h / D c E f m 3 T 7 f l / B F u M y s t L s x T X / + A 2 i s N T 9 c 2 6 f K 0 n E c C C O f S 9 N 7 p w r J a 3 Q p R l 5 q / Q g M z y x 5 z s R F h r 2 L k M Z 4 h S g m 6 u 9 w k K o r L j 2 L 8 n E z G t g X q 7 J J N Y w 1 E p 8 f j l s 2 n w 5 Q w v w a G + V c b z v 4 x w G l L Z d m G g h 3 F H 9 Q S W W R N E 7 z 1 Y q L s J l + s 4 5 B o c w b W U D U m E 4 B W T D E y J b j M T H u o 3 O h y k 0 z A s 8 M Z Q S Y A X j I N d N a + w 4 I C m + v h c k R 4 + r 7 h J h 9 m J w I w X T O i 0 T v Y 3 r j O p E T t f 2 0 2 K p w q c F R M r o b z U e A g f 7 l k A j r a 7 f Z i N h S l p 5 t 2 r X B 3 M c z 3 G h H j t j 6 9 G x W e U s x 2 5 C S T 7 s v T c 2 L M r s n J U A 6 0 P h X P B 6 8 q O o f j j V a 3 A h x X g E k m H Y Y F 9 e D W h 1 g N F J d P 6 z y u 3 c n 2 u s p 8 k F T 2 I z i b e + Z N u z 1 A s U e q B D B + M Q E l B A 8 v S P / W p Q d 2 o Q c w E a V Z 6 2 9 u 2 s c v u U H b D k F h T r y i Z z N 6 c S x N x 0 f i 9 H A p w s K W p h d 4 H 4 B D 4 h L X 5 s 8 w I X W T E p r q 5 G C G 7 r N w Y 0 p n D K N 4 s p g s S 5 O a S L n M X H t 5 s i n / v m 4 y c R 4 u w m m C K a Z D x C 1 I M f z k l M M W Q h P 2 W y a N d s Q A G E e F c W I Y v n K s Y 1 H I B h A z f P M 4 7 8 T S p r Z L r T L T C q W 7 u b L m l x / s 8 q o y C p U 0 + 8 o i V D T e K P q e n G R y I 5 K E 1 / H q Y D s V F k 4 D d E p i W m O 8 D 5 D g Z R b c Y u j p 7 c u / f C 8 4 O x / n Z k o f G v J k l Z t E X A V j + D u m F o M 2 0 k D / F b y R Z i l B c y F 4 F t O T Y b 6 / s b 7 K m 0 L x B n c v 3 o 2 7 s 2 I L x 8 p w J 2 Z / Y j v o V M q z / K B J 3 j y a F g M 5 3 d D R 1 Z W 3 8 W K G N j K h / x J z b A C R r B y w C L u r M Z o T Z D r Y m 6 n i E H v 3 e 5 U y q 8 / J y h i H c q H y y p u f B t J S W o q 1 H x X N P d y M N 4 k s B L i k I k D 4 c G d v H k m K F 4 L O X p A g a B M C 9 l A p G B w e U T l / p D O 4 K 4 m x L l k I o C 5 C o U 6 z R r r F d g n s B 9 3 8 s 6 6 W f / t g K c r N w W x + X J W + D k D o z 6 W H h T V + M Y R D h c 8 6 n T 6 g c i Q 0 J S b q N L V P M e g B i V g 8 A X 1 K Q Y B 7 h 4 0 I b S f A x Y P 8 a w f T I p I f T g 9 E Z G w b 9 m 4 l 8 J N B 8 x y 0 I / Y 3 E 7 D 7 U A a l J R F 3 W W p C p I 5 X c 8 / 3 z m s I / b O o 3 V L 8 Y t z 6 g 0 z k X y T D q x b V K P e R o i 6 x e T B a V 7 Z k v B / m 8 Q P c g k 1 x f 4 g i + P k R i w C 6 m Q g g 9 O d V D 1 e 3 H 0 K Z B L 1 / M k W / Y A 1 k Y m n Z m i 7 s H G s f u P a D 4 B p r W g x I / J z t r a l V R F c Y B e s C z D q L R R 1 2 u V W B S W g 0 s p F G I V v O e M b D r K X w r H 5 h W W U j / 2 K t 3 8 y p 2 8 e w D q f c B 0 k B 6 3 A 7 d H P P 1 F D 5 r f g 0 U X i k F t C T 8 j c y N 9 B s 9 3 s B D 5 f C B d o r B a P Q A 0 F r 3 W K A g + I i E w k 1 7 k R P R n i 1 8 B I A 5 2 + Y f V S Y 6 w 9 u Z T d 8 c o d r e j W m C c J d D O 8 + E 6 e L t 0 K 2 f i T g u 3 l 7 2 M 2 J g H 1 I 0 G h w 8 r x 4 I M M t A / U w L k A o F s K r M N c g P J r O j n L K Z U T k C O D 8 H t i h / a 2 Y s t p e C Z Q O u y z q P S G 6 n M x 9 m 5 I o A S V L S u v A a d Z O w X + w z P s q G f C I o Z k y 2 p k R z S E t Z G 4 O B b d O R D 8 t N a S i r 4 H Z 6 S m V K x 1 N q q 8 K s w v B G w l S 6 / L 5 y Q g B A u D K R S W B W v x n b M u c P 2 o J E 5 q 4 8 K o B 5 1 m b a M c H h D s I 3 j 1 Z / K U g j E v D n D z G T X P B f k V / l W 6 a m v i I S Y R m 7 Z U n m P 8 v K R K m K n A i n E 3 k x 0 3 1 t e X y 7 n O U D z Q 4 y i p I h 7 c f v G Q R l Z o + J b e s K P h z P V H a i G + A b x M P E T w l + K F 1 c 0 8 k P r p f g G Y S j H u s 1 K c 1 0 H f 8 I k 3 A I V A J h k Z G V c 4 b I L c z 2 D W r 3 P P o d I W w Z N W E + 9 B S g N v L h r c P U 4 k B E D Y 9 j w U 8 g 5 r k W s P d Z X s M K 3 U E B Z p 8 Z 8 e s I S F + U d / o a g A + Z u 2 y 4 1 D k 0 J A a 8 L B e N u w 6 2 b k t 8 3 g + O F j m N y I i O P a t o / Y v y k R a b F o a 5 Y J K A 1 0 I m L 8 Q 7 n t 4 S G s D K 5 A 5 D 7 5 h M T O S I f t B U s k 2 l O n d E w C p 1 H 5 Q r V U r / P 5 z O e r y U H e C L v 0 0 T T e u 3 6 Q X R q w p g x N s 4 G L F D B O m L Z U s I R T J D w g Q R b S A i b A x I A v F p I e Y w I H i N o s s Y N q B c M W j s v D C 0 Y E M H V S T v Q R F d 1 u M o s p J 8 R 7 b V S b M J h l c 9 8 C R / g y 9 Y d h 0 w F v H r H 0 x y Y t 8 L P G M J j R h 0 a e F y u a T g n W t L O c D F n o A G a G 1 Q S p t i 9 5 d r D 6 h 8 j K r 7 g / A E Z H K s a M + u n J N f W M w Z J t O B 4 + O w D m V r Q f e O 5 G g / / Y v n 1 F H d y / 9 z b l n R H 9 T M p m i 7 6 5 8 R / 3 9 / X T w 0 A Q / N D + 1 B x C 9 j Y B T L 6 Q z M I 4 L m z x B g G n D Y j E p R K j J m z l 7 9 U m E X u V m E u 4 I w a d w + 2 P F j P 0 A z J q r A 3 o 1 s C A c m q p m E 1 g D B E S o 1 U / T Y f 4 7 + Q w g B Z x E 5 1 R z F R o W W q o U o L X x W D l v q g H x 9 h 0 y I G S C Z R X y n M 1 i 1 I S K m u D U 1 1 7 a m l I l t X 9 a + o 4 J 0 h Q Q x w P 1 J B M A d f t f / 9 N 5 O n 7 6 + X z n b T w e o 1 d f + x k d O n x Q B M N e / f 4 q P X j w U P T a m 1 O B A V l T X b k g V + Q 8 4 L W c J 4 Z 6 a C A a H r X x Z k I G q g D P j 2 T E 4 t F u + M z F I Y G + q W r C q Z 2 d Z A K g o d z I h H v R 0 e i a T A C e T Z M J 0 B o W 9 p I T o R x + r 1 B i q k k m w E s m 5 X F 1 l j c Q c e y t b d u X Q y o G f k Q 8 d r C U T M W Y v Z J Q h a R y 7 u 8 d v O w B r M Z x 5 o U z N H r g o K i V H j + 4 T x c v f E x r a 3 L I 9 p Z j O L s T x d z r g N d E K + j s 1 N D 3 h w k u d T F 6 l R 6 O m 0 I J g N f V 1 m T O y H s 4 n q b Y b j G R V C O j n U A H 9 M t M J H P x O Q B D 3 k 3 g W V v j 3 L I J F 3 Y w Y 8 S w l D M A 3 + N V I t W H l 5 L A o W Q K x 6 X 8 B 0 k l 2 V B O + 8 m 8 E Z f 7 2 R O g c 3 H N p V / H B I Z g Q 4 A O H z l M 5 8 6 / S R 0 d 7 f T 0 6 R p 9 / 9 2 P b H f d o I 2 N 0 u f q 9 p q 4 R A P t c S c w Z u s j 1 Q Q C S U 4 P F W o F / a 1 6 Z D B g u v y d Q 0 T K R Z t j 2 D o C H V C W Z l y i n u H W C b 0 Q n B O 6 4 v j s d k 4 0 9 S 7 e i V N G N Y o a E / Z o E 1 y q R / L K P e t 3 6 w O W Z X w 6 H g U z T r l x w T N d + O 6 6 e 2 m 4 I N d 8 i g V x f 9 p P A D x o f s A i 0 i g g e M l w v w 9 X o p 7 D P d b X 1 + n R w 8 e 0 M L 9 A p 5 4 9 R X 2 9 v W U P l Q e c 0 e n F c H 8 p I r x a I B m a W Z h v E I P z t J D C A d C q m r X g 6 o V b M d F h W 2 + g P 8 v Z S a y h Z c K 0 W z F 3 Y i a 1 z V q q c L E C e P b g 1 a v 1 H O / i b o x 7 A m A / Y 2 J W a U d J G w r 2 F F T 1 U H f w C j Y w o S K x R k p G g g / X c O 7 X G u 8 e 2 x V z b J c C F C B m E Q 0 C P D N I d u / u f V p d W a W J g x M 0 N D x I z c Y 6 U n 6 A 2 9 z 0 9 B U D 3 O S Y z u s w 2 y 1 b i j z o A 0 J 8 3 Y 0 Z J p r R 5 4 T 5 L N A H h / g 7 u 5 h U F x 8 x a b H o 9 S s T 5 T c 3 b 8 x F a W 5 p i 7 L R N l E R w H s J h w Y q O z g w 3 j i S E i v S 1 x p O 5 5 Q k F B w T k k h 4 X y B V L p e h g U 6 W r X C w Z 2 Z C 3 Q g k + W 2 D J 1 m Q + M H T K S F c m k z 7 h V D Q T k 9 X V 6 n T s F W 8 g P t 3 k s A 5 b X J Q J F M p M W 3 W 1 N Q M L S 0 t U T z e Q A c m x q m t r Z W a m p q o w S M g 1 Q 9 w m H x w M 0 Y N s S j b I S n h R u 5 r l a u 3 u w E 1 + v X Z M L 1 z v P T 7 1 0 A f 0 5 u H d 1 w j w g G 4 9 z H m C 8 2 O d / i e / I D V 9 x c W F m h r c 4 t 6 W L M P D Q 2 q M x K 4 3 z s z S T o 5 G m H B D t O V S a n 5 s W A e h r j U A 9 6 E k m S S x G I S c Y p H Q 9 T b 4 W 9 f a 4 Q u f B + M U P H O k 1 x Q X J u w A J n a S R I H W 3 m d R j 0 J h f g x D C w M S i g 8 Q y X N t 6 B A O a W Y H N s s Y B s b G y x g 2 z Q / N y / W 1 4 0 x W b q 7 u 6 i v v 1 + Q L h a P C Z J j h T 3 8 3 b 9 e v E V j p 8 + J O d u 7 A g 5 j Q I 3 v 5 Z A p B r y t 5 c V F 6 u 0 r P T r A i S v f X q H n z z w v y H n n z h 0 6 d g x z 3 t m B e 7 3 0 I M K a V 4 a J n R r M i I r D n D S m l i g k F M u w I p F F q L Q 4 h v n P B 3 u s / k w / h C 4 G J F S k / S Q L B t b V U V M t I 4 q Q / 9 I i l Y l C g t U S p u 0 E s k A w 3 Y a I u 2 F x f p 7 6 B s o f t F c r 3 J v a o M H O E M 3 v t I s Y N 9 h P Z s g U o r X N 4 F j E J 2 L K N I z 2 1 f C y b Y I A W s R r l t f P 7 k Z F A K 0 X P r 7 4 K b 3 9 z n m R 1 5 W v s 0 W w v p 2 m 9 m a L P H D K 1 G K 0 r h c k n 6 y y g o Y S c q 3 I J M j F s o 4 t W 9 4 0 0 h e s 0 z + w 0 c G / A 5 q o P Y b I e r C m j m R y u m q h e Z x k g q 3 k N U Q D Z C p F m 2 K k K m p X j G e 6 z g a 0 c w k a A D X t / U U 5 s W W 5 O D L a R q 2 t r X T / u w / o 7 P A y T d 6 5 S k v L y + o s V j e 0 n g e O g W t P k r T w 1 O 6 U 8 Z r a u R j u L O D Z J A H w 3 T o w V y 9 3 M 9 D u / 2 A D g 1 a g L d 7 F j R v 2 1 S 1 A n u 2 U j J j Q u L d Y H 8 2 U h / M R s C + O y Y y W C b F X w o t k D X U z 0 N X Z p h O B P X y l 3 E C l g G e o F F + E G b F Q D c C g N m 0 b c 4 4 K a B Z E l b v h 6 p M o n T G G Y z i h F 5 M 2 s c g 2 2 v 2 7 D 0 S z s b m l m W L c p B p g + + Q v P 8 z S 6 M n z X I + G a O b G R R o 8 c Y 6 b k U 3 q r y Q q 0 V b Q e l h p B E Q I U t a T k 5 M 0 P j 6 u 9 p i g d + 6 y P d l I Y 2 N j Y m g N 7 L U W f g U I E g Y Q Q I t K q t 4 w m 3 1 C p k U z D 5 p J b T n l W E s h E n 5 s w P t d m Q h d v B q M U J m G E 5 R M 7 j 9 C F X O V 1 x s L 8 3 P U P y C N c A w j x 7 B 8 C K M 5 L N 4 N e I m l e A G B L x / E K L k x T 8 m Y v c m 6 u 7 N F C / c v 0 Q i T L B K J i u Z N M Z c 6 y I K h 7 0 + f r l J T a 1 f B a N x F f h Y M e n S L l H D i 5 s 1 b d P L k C b U n 8 c X n X 9 B G y z M U b o K N l u P 3 t r d k A i x C 6 b A j 2 e S T x L K c E 5 y h c Z c + Q j c I G 7 Z Y i j W 0 M k n q S 5 Q g 0 J H a p W B 7 2 z 7 p P j x q y 0 u L a q 9 y 9 P Z a R j 2 m F M P K h c X I B K z C h e o A h M 0 N m A 8 d c X J w r Z t k 0 h E V j U 0 t N P 7 M u 4 J Y T 6 5 / I m Y Z c k Y 9 O A H N g + Z s f 2 8 n h V K F 8 2 z 0 8 b M E I d P u 7 i 4 N D h b a p G + 8 + Q b b h H i e r G 0 Y x l 6 R y Y K y 9 0 W S G a k s 5 C F k 8 C + Z D D a f E R e j 2 2 F 7 E r + j Y G T 3 F I i F K 7 H b S R Q U + o 1 M w B P V 0 V m 9 h c 1 K 1 T I a b j P Y u s 3 7 j X f x 9 T U Z Z S D j 3 y T Q p H P G / L W 0 d t D Y 6 b e 4 m Z u g b + 4 X d / t 2 N O X E W K v W t l Z R W 4 M c u z v B 5 y 5 E + U 4 9 m a L 2 d v f 4 t 4 W E P K 7 l C S s 6 7 i n 4 R v S 9 8 I 7 a G s B 5 s d X 3 X M g N Z w p 9 f P W W y z f Z 0 d x 3 n J s C 0 o O 2 X / q g M D z C 4 f k s G 7 h f p x u 1 2 i h m f 2 A x a 6 y / 6 4 d U M k V X 7 z 2 l I x M D Y k E 0 O F s w f C L u s O f 1 a N y x n i y d V N N / / f n K K s 0 / v k X / 5 T e v i X 0 v 4 M 0 5 S 0 I 3 8 + H w 0 X P B 6 7 n 1 U H Z P W T h u 3 r j F 9 9 9 A L 7 z 4 Q k F Z f j 8 Z E R 5 I 8 4 V h a D u i Q f Y H 1 H R 4 n D L C i w 3 b S T b 3 t B 0 F O 3 l 0 s L h c h z 7 + o T i h 4 l 3 H C b N t o R D F D 3 M h 6 o S b E R s D 8 n h t s d 9 s J w 0 9 l N 4 Z S D v z N C x m F P K C V 2 g S m k S 6 b 8 n Z I Y 2 X j 4 7 R Y l 0 E G F e F v p 5 E I k n / / V 8 u 0 P D p t 6 m l p U 1 o J G t e v O C O C 8 R B f v 3 V J X 7 P I e o Y P U P P H 2 m 3 V W 6 Q E X 1 P u H 9 z h l n b h f s C U n 5 l 2 J E i U Z 5 M a U U s f j f h H B 0 Y L n 7 v g R p N / N 2 e J K k D d 1 y B m l I D t b 8 b M H + B B o T R D x v r a / k 1 Y s 3 5 J f B 3 W 1 u b g Z o + o h Z n I r l F p Y N M W P J l Z X l J E G F x f k 5 o / A Q 3 q w R R P C b B M G 0 M e B B N w O G g B R f 9 a f g + D Z Q J Z o C F t k I 5 / O V e l D 6 9 3 0 I H z / 6 a Z m 5 8 I j q X s b j C c 6 N W u W B y y 2 K A H D x + 9 J j O v X W e z r 9 9 j s 4 c b R d a D U A H N g B t C 8 A m s 5 F p v 4 G f R c o v b 8 V T c B I H d B 7 / 1 T a g s R f 6 5 I f b R a 8 M t x 0 T 6 + f i h T k 1 l B v R 3 I 5 V G 1 p D 4 S U 2 t 1 i z k 3 p h Z 3 u b m h z 2 k z d w / 9 6 1 E Z 4 P B A u x 6 m h o w G w 9 8 l q / a Z 1 N T e M G h O u 0 + D z H 6 s o K d a n V P v w A g j Y 0 N u a b f R p n J 9 L U 3 S y n B 7 v y O E K b O w n a X J 2 j 7 o E J s U A c Z m E C s I D d S K f 3 + 7 t 9 6 x Y d P 2 H 3 4 M 2 v 7 N B A d 1 O + G a j h v A e B f a W h I L 9 y K 7 W S 0 l I i b 9 d Q Y c r S o b H i F U 4 g D Y U f N U n i X d z 1 g V 4 9 D 9 B k K j Z 8 P T i Z C j 2 B T o B A + D 7 Y P K a 9 g P A i L x Q L C S p 2 v r 0 j 2 E A 3 k O m b 2 2 s i H 8 1 I z y H a / y A T A H c 4 Z o O N x x s p v S v v F 2 T S f V 5 N z A E 9 9 b M T X 9 5 c p 2 G X O Q n n N h v F F h 5 T D W h i V 9 S h s g 0 O + Z y W b P N W 5 F U S / 9 U 2 4 H 0 H 8 g U W f J f v l w f 7 4 U r g F h K D W V G x 3 t L q y r J I l S A c d m 9 + F Y P f W l P o z P R D k 7 G 0 q B v m Z 2 d U z h 9 L m y H q U p P z p y P d w i 4 a 7 7 Y 3 d w / 3 y / L r H D o q m p 9 A j C t f X I u x T Q h j M o F o d h y 7 9 v 1 l a m t v U 0 c t n B q B o J C I p d T o 7 u l V u b 8 C K M J A r C G 9 M i 9 y 6 r / S Z A 5 e u K V A G m o / 4 T l j S R k n M H K 0 q 7 t H J E A M c 4 e d U k R 7 o V / H B E b 2 l g O z u e M E p v o q m I v O Q L E a s L c v 2 H K V 6 G 9 y h m M d 7 r N X Q N o c g J Z 6 u v C o Y I U P z G W O e / 3 z 9 S j 9 9 k q C b a a H 9 M E f f k d d 4 y 9 I w X J A R 4 o M j 0 j t t f b U I t b + h 6 B L P p 9 / Q J F V x B L H 1 P E i 4 J Z G 8 X 9 u h b h X 0 D F m Q Y A + J t g 0 i O a G 4 b + 5 Y V + d X M P p d q 4 F s B w o Y u S 8 H C j F A A 1 c z L G C 9 3 R m L C O m 3 A r n v C s R O A q e 5 W Y z O p w 3 Z m + 7 m j W / + 3 a T 1 l Z m K c a k 6 x 0 6 R K d e + z X 9 0 8 9 7 P E 0 g R I h o d H T K i H 8 0 H 0 v t K 6 w 7 B F c s 4 o h / + a 2 8 Q B P L 5 I T X v 2 C P 6 1 G I e w E / g f S b / R X u 5 t Y 2 O c w b x q f Z P D F h e s q q D a y b N L X m X i E 4 + 2 7 c o F 3 m T m + f h h 4 O j w g K v H 4 v I B R q q C N H r x 9 O U 6 y 5 Q 1 x v A o 6 L n q 5 W + t s X m + l X z + b E F G N Y H M D v D s 1 l d l C + G 1 x 5 v X k 0 Z V t U L g 8 p q f s A i j j 5 P D b 4 5 K S 2 m l x B 7 z m Q D Y X N f o F X s O n N + Y i r u 9 o N c D W b c y g g f g 1 C A P i R s h o 4 4 D E H H 7 x K Q e E 1 l N 6 c B z 2 a 8 Y 6 M w H I 6 G p n E l h j E a A K a K x a N 0 G 8 / v K K O F M f 6 m n S E A C j f q 3 P d Y h L M H 4 1 l V A V Q c Q S o P O o B y R l J F p 3 P H 1 J k E l D 7 T l 6 4 p b 8 6 G 0 p P Z + w E I g J K W T E C U e c A x u B 0 c h N F 9 + f A S 1 Y O N C E B N M 2 w 0 i C E L P 9 S D L i N + 8 H o 1 q A I o s 0 w E y t Q r P v k p e N W 2 B X W B 8 b E k v / 7 0 j o 9 m Z q l f / 6 H c + q M H e g y g F 1 q 2 q a 6 P I H t R F Z 4 C j N J 1 X e n S b R P i J S H I p B g j K A M b 8 X 7 w h Y b S S q d g i C Q D V W A P S y X x z 5 D p L 3 W K 3 K D D v P B n N x f G d M H O w f C B c W W s X A b v g N N I L i 6 3 Y Q f Q b 0 6 I B c 9 9 I D p c q 4 G s m p 9 o 0 s P v L 2 L t 5 5 s 0 s D Y U Z F H n 9 G f v p 6 h C x 9 8 Q M 2 t H f Q f z 0 k n C E i D P j w T j W p o v 1 l W c J r c m g 3 T h z c i t J 7 g 8 u T n F q T e b y Q y o A k E r p j E y S d c w 1 t c C Z i c 8 P o X S E M 1 8 b u x C 4 Z f I d W 2 A L G W q x t m p k t f B A 2 A C 7 4 U z e Y F z C V R C r D Q G 6 A n i U k b N X w Q b B p 9 X t C I E P p 0 O i W O N y a n O D 0 R 5 8 x V P J x I r T 6 i o d 4 2 4 c 1 7 8 M 2 / U k f v K L 3 x + l l h N 2 m A O F 5 9 e O b 8 E 4 i y O D G U p c 6 W c H 4 V / P 0 M Q R T 8 V + T h D 8 U b l d d b 8 3 w A B L K h k o 7 m P Q 7 v J d w e r b + E Y e y y 1 p H A x C B 6 b A 6 A c 4 n E r u j 3 M a 8 r h q D 2 m x e 6 j W E f Q Y C l N 9 c Q s c y A p o D Q R 6 M x c T z Z M E q J q C y P Z z 2 6 G Z L p H H 1 9 f Y H + x 4 U H N P n j h 3 T o 5 f 9 A v 3 w m Q w e G 7 P P z B Q V c 5 x h S s u c R 5 I E B D a T f r 8 z j f R c k X K O 3 B i e 8 U i A N 1 e j f J 1 l 3 3 J w t r A G 9 Z u t x g 1 / H L z Q x w o k G h o b V E R m F g b 4 V x N + Z t p I J b Y O V i 3 K a m l 7 D T t 4 6 n q I I 7 Y q p x x C 9 A V s O N s 7 K 0 l I + J h E z + f z z b 9 6 l Q W 7 y / e d / f C c f G F v q c y z M y e V E 5 z Y q e / 6 6 Q p F F b 2 U S J 8 S W P + 3 X i H 3 x l 0 X B p e B C M 0 f q 9 I n a 2 Y s m M i Y s c Y M o g A B w 9 u L v e o T a r C g 7 B 3 1 A 6 F v p G x j M C x x + C 3 b P 3 d s 3 x T b o b / v B a a s U g 5 d H E n O I v / N M k 5 i Z t o 0 1 F m w 5 D P v v 7 u 0 V 9 o 8 G J v 5 / + 3 i G m j 0 c P U G g m 6 6 V f E e 9 I e 6 U P y S R R E Y k K y / P I a O P S Q m x O O G V R A h Z s b S W 4 C 0 z x 9 2 7 5 H a s t p j 1 m F n U / f 6 K A + v y u q H d Z + A h f g t a 8 e j x k 2 J b 7 m + b Q F O z F F T a z K w U c K x o F 7 4 5 Z f N + h i a I + K d J o / I i 6 b x j i 2 g 0 P G G x F M i G S q z P s s B w f p 8 A 0 x J 7 A d N B B Q G m B C 6 G a k 7 m E g Q 6 w i A I i g X w V g I I k B v g 8 N B e S c z 0 2 t n V L T r a 3 a / e r 7 B I I v I g j X g A / k B G J X n c S p 3 t 8 M z x Z U V S o I a v u W R S N W r i S u F c 2 N i E 3 / p O g L a B s D T l f g P K F p 4 6 D N W A n Q e X N c Z i z c 3 M i O V w E M W B M V t o Y j q H 8 j s B I S g X G A K C 4 e + 6 s x b 7 K D f 0 0 W m v J B Z O 2 9 n e E n 1 q X / m 4 5 v c X Q B Z V N o I o Z p 5 T n m D y W D 7 x 8 Y 7 2 Y M / I p e O g m E t C B x 1 4 t B / I B H g t q 6 L h 5 T g A z J i z W g O 1 O R w a s H U g n E s L C 4 I M f s D I X Y x 7 Q o A v X N Y t L a 0 0 O D x M n X w M Q 9 D b O 6 o 3 / 4 U b M A g S d h Y C h B F N A p c 8 i A T b E b + v o 9 4 x p w d C u T A u z R m 6 t F 8 h + C E Z x f 8 t 4 u h 8 P p E e 8 2 e N / W s U n j n J B 7 8 U y I Y S C R 9 / J c D L 9 2 r 6 6 S m + 6 g H U 5 n B o w N a B Y 6 C 3 v 7 + o N 7 K h s Y l W j Q k t 3 f A 0 w P A U C I E b / E K r U B G Z / W m o Q O F 9 n J m S f V q A 9 n 5 O q Y X l v H 5 n X w L 3 q g j C G Z n H P 3 V c n n M Z Q M s J R L H x w S M F m x u J E z Q 9 C l g n Q H 4 W w u t 4 N Y G J I P 2 A c n C D n 1 v Y n M b Y X H G w V P h p y C D A g g x + 6 O 0 f o G 1 u C v p B D + d 3 w s u R s T g / 6 1 o 2 2 5 u b N D w 6 p v Y k 8 H w / n 9 g U M 7 8 m d v 2 H x u w X C H I o 8 j i 3 f F b u I 6 + S P s / N D H H e 5 I J f 8 p Y u B z S h 8 h B f Y O y b 8 D h c T c A o 9 g O E A 3 a A E 5 i L Q g + q M 4 F l L Z / u W M V h e 9 Y S 4 S X M Q Q E t K l + 0 N 5 q 5 K e g H L w c H 7 D A 0 O 7 H F b + i x S 6 3 t h U 1 J N F e b X Q Z N o m y h e X G L P y 0 U D j j c n w A 5 x H / + s B N I k 0 c f k 8 e Z S P m 8 + K t A A E 1 4 U z w 5 + x 0 R t 6 R R K H s F B 6 q O I P I O G 0 Q D Q Z 8 A R t V i c h M A g n X j w R J 9 e D N G C 5 s h W y R 7 0 C H n b o A R X y m 8 h m i Y Q L + V 1 9 B / N 1 s N m g V 2 E J q d 2 K L S A P H u 3 r o h l t 5 x I o h b v t j K j f s C i h i a H I X 5 w m a e S F x e 2 P K F n P C c x V N g G w q y a T b 3 7 H A 7 V l v g O Z c w 1 5 s P c K 8 6 C L W 7 c Z c e L d j t B w j W q U O 9 Y p r i c 0 f S o h 9 I C 2 j Q h d j c 0 K G G o F e C I L + P c C M v o Q d h T G D 8 l 1 d z 9 + i J k y p n R x A t X e 6 A y b o B x B B b Z E E Q R R I c t x H J O m c m / q C m x m g B H 7 x S Y B u K U n g h 0 E t e p K o / v n s S L b r a n e 7 J b 2 i I 0 0 S / / 7 U I O U J T R g M e L s z k U 2 y k r B N + Q + G D I m g o k l t / F L S b 1 n D a o e C / b h Z G Z Q u x E 1 h a X F A 5 f 8 D D F w 9 X N 0 q + F p D k Y L I 4 m n U 6 8 U c + y W N 2 o g 0 O c L P W y Q e P x F W W y 1 G X l N p e E 3 a U 2 A 2 A g J d V D I j B 5 K q / 8 D 1 1 m T c 8 C C D U I I d T u K e f T P q S r B r 1 T d B K C 1 O P r R m D + w D Y j n o 6 M 6 d D w Q 1 C q B i Y P g v w m r 9 C X 2 f i l B X y u C / B l O A P S R D + s G 2 d e Z k 0 m S Q B 8 Q 1 d X W g O S x 4 U S y W 1 a 0 A o v G i d f F H k d D U B h 4 L f B C j o 0 S 8 F x W y g k b F x V w 2 C P h r 0 N f H 7 E C + l E q C D N y g 6 D H t v f m 5 W R J y X C r x P c 1 5 2 O G 4 Q + G r a Y s 5 3 j k W 1 M c F L H V 9 1 S b A R B f / k i 7 E f t 2 k j e 2 K j U 2 5 L Q E m E Q h e K W a g m s R x l z a h v M S O U y O / R S 2 m 2 u X k B g w B 9 N O h r g q 3 i F D 4 A k d 6 Y K A b N s X U 1 U y 0 c C 3 A W O F 9 c u E j E h x O T j x 6 I b d D Z k Y C N 9 X U R l e H m 5 o f j p n 9 w y L f f 7 G B v R r z 3 0 k S u P j C J I c r W s Q 8 i W c d Q / j J J b a Y T K o s S C Y U C C Z q i 4 a S n s P A V a r t 3 + M j H n l p X Y 4 e C Q H s B K 4 W 0 w R J C a w C I Q E B 0 A Z p j W K E C U Q 9 w L L i V q Z c D w Q t j 4 x N i C 8 1 5 + d Y a k y Q j X O O w A Q E I h x O I h E B U B v 7 G 7 X w x o K m t V z f c f 8 D z K C L h n y C O l X D O d i x r 5 T F v g N z P U k u z X F 8 r a E I j j r 8 8 Y N q V Q b K m Z v J D 8 S u q C 1 M k T A 8 g m m J d P X K u v k A I 8 G x O i B f h g L T B G s q K z t j e 3 h K E x P e i 2 Y V m K K I c t D b D O Z B G a 1 7 T K / j M o Q 4 m Z E R 4 + r S D x O 9 9 7 W B a 6 T K e e d x j w p m 9 h i S G 3 o q M b a u 1 j 7 V 1 J q m p k A 4 d x F A f l E 2 w V F o 1 y E A z W x Q + p 6 I v o c j p a g O F s c x N G G x 7 W 6 1 m j D l Y M A j M / q u g W P O Y l g z w W t / X D 3 B z g 5 A o Y z S 7 E E 8 H F 7 n W Z j g H 0 s z N T N H D e 3 f V X 0 m g g 5 q L o C h Q T g i + d f Z B 4 X g x I E o C I 3 T 3 J 0 z y F C b + M P Z 1 8 0 4 m W W G p x P + a M P 9 D C S i b U H m u C G 7 J v U J + 1 Z d R u A / M Y I T 1 i i 5 d u k x f f P 4 l L S 2 v 5 J s 9 t Y S f I 2 B 7 p / S h F q b 7 3 g 8 j Y w d o 9 I B s 7 m n 4 D W / R g O c T 5 Y X g W 0 A I m g K O Q 7 A Q R Q E N 6 O w k B p G M y / c V L K J 4 k Q p k 4 a 3 S 9 D K v z + F v r O P 8 o b 4 1 O E q y o Z C i U T b U O J N P N t K Y + b 3 B 7 f k o d X V 1 0 a u v v k J v v P k 6 X f 3 u e 3 G f t Y Z u e r l B F H I A Y J D e D 0 8 k G f z 7 j e x w d u K e G c W 6 U W p H A R 3 W m H w S 8 1 C g n 0 l X A N o B 4 y w j a E J E U U A T Q k P W c g L Q q k E R w T 0 p r e N 6 T C V N M q W l Y l H I u F 3 + i 6 X S b C h O k c Q T L m x J p i A I e F n V g A U D T L z 3 / r s 0 O z v H W s v e V 1 N t u M U N a g S d E Q k r + j 0 / J o k Z N H w J 9 i G 8 h s L G U k K f 2 y 3 s d x N R 7 7 E 4 k 6 R T e A I x o Q s A B 4 z f v W u A t B / c R N q f z T x B B N X U Q 5 J D M C y v n T i W T 4 o 4 S F o 7 K S e E T v x B L 7 0 I z W + X / 2 K p 5 C Y f k G / 2 q Q T k t + L T R O G R W i L p C J q 9 e D t O 4 + N j L B B R u n 9 f u p b 9 4 O Z C D g K / 2 D 8 I M x Y h w 4 v z w 3 P G M j 2 r K 8 E m 3 I d 9 K O Z v h 4 2 l N N W u x 2 h e r 0 U Q c N y c + V X D n L L t z j w 0 Z 3 3 f Z V D o c s 2 T B M l o x p l J E g x 5 i z x W 4 u N K O y F B c Z S K s g i F r g n T 1 a u 3 A m Z + j 2 B 2 8 q a Z H x f v x M X K 6 A c P T t A f f v 9 H 3 + Z Z k J U K 3 W A r A x f o t a S k d 6 4 4 a V t 9 l s b R S K i V A p 0 o J 5 Y Q F Y K O l N A w J 1 5 5 X C Q a Z c 9 h k E Y S x 7 4 v k y J N n j z q u N Z O / F 6 y Y l t 6 / 5 N G y T Y U U k P G a v Y V E y Q g w C V V h X P C E K w x K 6 Y / D o X p 3 / 3 t r 2 h h Y Y E W l 9 w X B P N c K K x K k N 6 5 s G i m Y f Q w X u j S 0 o I g 2 d b G h o i 0 Q L 6 t w 3 9 + P H T I Y j C i G / y 8 l P g 9 L y B S w k k q Y D 8 7 I S Q k M X C T W r s I o u i U 1 z r G s f x 1 K j m a f K d P j e T l v Z R U s g 0 l E z Q U 5 / A N D G s r N i 7 w P F E T X H 7 s 3 t n 4 0 4 z s s B 0 a G q I O N s o / / v h T 4 R F E A W u Y q 0 j U E m i m o X 8 K Z d f b K 6 M r W v i e d K R F M p H 0 7 Y x 2 W / h M w 2 + A 4 k q R 0 c A g l a n B 4 R 7 f t 7 A R x J k M s m A / 3 w T k f e T 1 v k E k V G T Y 5 4 Y / d X V h b n j I b W m p r C Y f g H V / M C G K n V R m f v / B H J Q I u + b t t 8 9 T W 1 s r P X k y R R 9 + e E F s 0 U E K N / v F C x / T 1 5 e + o c X F R b F f 6 1 U 5 n B B L j j a 7 a y B g Z c m b G H 4 r M H Y H 6 O C G F o W r f F 9 r J k E O T Q Z z W 5 j 4 g / + D L J I w m k B 5 z c X H B J k 4 z z v i + n J R N q E a I u v 8 4 t D k 8 w p F s q P e J N N D 5 F 8 / Z N X W W B X d C X i 5 4 L R 4 / / 1 3 a X R 0 h G a n p + n a t R v 0 5 v k 3 6 W e v v k w 9 L I C I J L h z 9 5 7 6 C w Y X O B Y H W G a y i R d W I + x u + 9 h z e P E e 8 I u / w 3 s w 5 0 X 3 w v R 6 6 Z 3 b 9 Q R K X S R B F p 0 k G e z H 5 H G 9 h Y 0 k 7 C S V Q K R s D h E p I J Y 8 N n G g h K g a B 5 g N / F l G C m f X h J a y 2 V L 4 r 4 g j P / c O 0 E b X u I m H t Y 4 0 i o k + 7 h 2 x b S + + e I Z i S i h F f w w b 7 O P j 4 7 S i P W 9 8 X U t r G / X 0 9 e W f t x Z A A K 0 X 2 i q Y / S j I e K 3 b w q u 3 T 8 H k E G 9 T k M I k j M 6 r p D W Q 7 R o c h 0 a y t J L U X D K P 7 x w / 0 C c F u I w E O p T 9 T 8 y m y Q J l k U h u B V w E r f B I b T G j h r 2 / d y J J p 4 e k S / p r Y + k a N 8 Q b 3 I U N T c P 1 9 f V A f T b V g t 8 i 2 P M z w R a x d k P Q K I z 9 C q a F I g d I p f M g h H U 8 f 0 4 T B 0 0 9 v R X X q q R J p f J y 7 c f y / 5 X d 5 A N a Q l O i B j d J 5 Y s g 1 1 Q J + p c + u x d H r Z F f V + r E o L f L H N D r R r l h Y u I A z S 8 s 0 P J y + T M i l Q K 9 + L Y T E J a J I 0 f U X u k Q w u Y B n H O b j 2 K / Q J N F E k O S Q 0 S H q 3 w B S U R i U q m t 7 R p 9 n X H 9 c 8 8 d U L 9 U H i o i F A B h 1 Y Q y E 6 C 3 J g q P 1 A Z a Z M I k h e P 1 w 9 K W + u Z x l B I + 8 o L l Q f 1 w g J t + V 7 4 N v l R m u f i E b c D l z R B 9 c 1 0 O / T B R y h z o E B L M 9 D Q 1 + Y h W l 5 f E / p q a l Q m u e 9 i C i L B A A C 8 C Z T d Z C / v Z Y H s H k z T m 1 k h 5 Y s m U F V t N F i O v C I T z 0 o a C L c U V L W + 7 u o r 3 / / m h b B t K p 3 g E Y 6 T s R P J F k G u q h H N H U t T d g s j r X H 7 G U y 5 z 3 z E 8 W X R a F c G x E 8 f E S 6 k F J l d k H X f u a E o s L n 1 8 w k V L 8 T O g A x o k w L M 5 A S E B Z q a n u L j D o u k 4 O j 5 B X T 2 9 Y h 8 B x A B c 9 7 A F E W G B S f 8 R K N t W w W x P t Y E m i K w c R N 6 m k f R W J 3 U O p B H J u l a Q x 0 g 5 J p H 4 G 8 7 z A e p o b y y Q 7 1 J T R T Y U / j V F F v m T v 0 s R S p A K / x V x 3 E h W e K Q 2 + O x e j E 6 x 7 Y R 7 Q I j O k T 6 L L L c 8 j G 4 U c D G M j 4 3 R z N y 8 2 p N A b b / B m k A L c 7 k Y 7 5 Z / D 8 0 P p 0 9 z v L C 0 x F T J n E A C t / K 9 9 W S b f p r m c 8 3 D 9 A l X H n B / o 2 P 7 8 Y r 9 m T / n 8 v G a B g w B t v s B z A V 8 K l J Y 5 M j n Q Q z z n N i 3 j s n I B 5 V 0 3 r Z l U q n 8 2 b N H h U x X 8 q / i J h / A Z p T S U o p Y / M 8 X L k J Q K 3 z / x G q + m O t K Q R N 8 d M u u q U C K a I A V N 2 A 3 t r e 1 0 r V r 1 8 U + S P T g 4 S N q a m y k N W 4 y / d v / + b 0 4 X g 3 o y V a 8 8 O n d q O h 8 v c D P A u I g T W 1 3 i y V / f p p r z M 8 D j + m + 4 L n T 3 Q m 4 D g t L X 3 o Y o 8 u P C n + j v 6 2 y i q G a Y F 5 I 4 R c k c W 5 V X p D C I p D l G j f O K + L o b V 5 T 5 T J M h E J N X w 5 C l + 9 N V e W b l r c H R H M K v e z i w f h G A e T N b R 5 4 U J W t B z D l F Y C J 7 b 9 8 Y J H M X A 5 0 j p u F g y U M R s Q z / f a 3 v 6 c o E + x X f / t L Q T Q A R v 3 n n 3 8 h O o 7 L w T b f a j P z G k W G 5 V g x G Y p 2 p l x 6 G K V X J t J C g 5 n A o n H Q y J V A l 5 E J E G + v I G S G k + V Q 0 O R w J 5 E m C f J y K + M m Y R / l k 4 i l x D Y t 8 7 z N Z d P 0 3 r v P u W r 7 U h G 6 f L 8 6 h F p h Q q E W l A 8 g H 1 Q n Q G 9 N u B 2 r J b T A Q P B 2 F Y + 6 2 E 5 5 + U D 5 z R v M i + e 2 t A w M / b W 1 d e r t L b 2 T 8 P K j K D 3 d 8 X + 5 p 4 c y N N K p K i 1 O G 7 t h Q b Z K 8 M 4 x 1 t C O p Y L 2 h l C Q G 2 w k W b C V s g T Z k l u T W F L e s G / l x d Y k l C a S z g t C c e L 9 U I 4 J 9 f 4 L 8 q c r R M U 2 l P 7 X 0 7 z A D 5 6 V T T 6 V A O f W h M u h m k I L B 5 w V G l h k + c G S 1 f I t Z S D d 1 O R j z 3 W a Y O j f M 6 M r A u L i 7 V h R M g H X Z y P 8 P H K M E i b 7 r J R M g J N M w E R 3 c S d N d W G R B 4 k / r P 0 8 m X h r 5 v P 7 O o 9 r J a k k s X C d e Q z E 4 q 3 4 + w y d P / + s I c m V / a u K D a U h W j z 8 Q I I 8 + F + U M X V m F C P h w h c M G d c C O T s 9 R V t b W y J f D H 1 F J l 9 5 7 v l n a c k j q t 0 E x n D 9 5 X 5 U k A P D T f Y K u i P c x L G B + h K K x U c l g y C K O F b T T 2 + l a S H 3 F X m w V U l f K 0 m k z u u E c C O h n b C E T 2 V N Z R N V J V R X M / o 3 I B G q t 9 l B r L 3 X U r m 8 V 8 v 5 u 6 2 N 8 i W O T x y k 3 e 1 g h N I r V 3 g B 2 i v J G g + x g F 7 A S o C f 3 I n a B v P t F Z y j n b U n 1 J z d K B 7 N U W e T p c k 6 j H y l 0 C Q B C f g j n 8 d W k k X t a + 0 k j h l b T p I 0 f F 5 s j X P 5 r d R O + t z r r 5 9 S v 1 4 d V N w P Z a Z I W B n L f O P Y 4 A P E 8 k e x 8 9 V F B 9 t M w P s n 7 K o K z S x N + J 6 + f p p 8 9 F D k A f T n 6 J e t g W Z D y m P l C 4 3 J R 4 9 o e G h I R F e 4 T R Q D D 6 R e u G w / A I R i W c x j o k e q S 0 x o q Q G v o d k k X Q v Q P A 0 C X b 6 S G P a 8 j U z 5 r a m F c I 3 5 N 9 Z 5 / K 1 M y n 4 S 3 y X z I a 7 8 W 9 u a 8 v J b j c R v 0 + V o B a m v n W t t 9 W B a S + k E u G u p w m O 1 A v p e 3 L D N 3 L j A 9 o s G N B U m q M R L G h 4 Z z T 8 D v J i z M w i 5 i t D I + A G x D q 4 b 8 O J a W q R 9 1 R i P u 2 q p x c 3 6 P X d Q f H w 7 L g Z k A o 2 s j Y D a a k 9 N B E 0 G / k 0 j b 9 l G e t 9 x X O z L B J J g X 5 A m n 2 T T z r 7 P F Q W n 9 9 5 7 k X 8 f z 1 a 9 J B R K t R O + V D + k G 3 C N E / X i F D y R J n F M 4 B z s G D 1 u C n F 9 2 w 5 7 C m O F h o Z H 1 R 6 T Q s 0 K a w J u 8 1 Q q K T S d A J f D l 1 9 c k n m F H 6 b d O 5 b 3 G h m W Z + c A z W 9 c B m x i j V 0 T A 2 3 Z A l e + P x Q h 8 m R B M v e l Z p J a S J 0 D I Z D X x 9 W + R S B 1 D c 6 L x J p I n Z d b r a W k d o p G I z a 5 r U a q a p N P p 4 E u D D u Q D 8 d P n K / d 8 5 r I l T 1 u x 2 o D E A e d u u 9 x s + / Z 4 U K j + / a 8 b I Z h J X a / i G 8 A 8 W B O I B Y O M w x p D A 6 P 0 J k X n q c / / / l D 2 t i Q S 3 k + P 1 J f Y 7 8 U o K / O d J e 7 v Z k 3 D U 8 p M K + a i 4 j u K A Z N H M i G z s t k E U O Q R B / D V u z L c / n r B E l k X h N P E M c 4 b i V J J O S J t 7 / 8 1 S t 5 e a 1 m q n q T T 6 e o U F P y I Z E 0 N K n y 5 D L g d q x W w M t H 1 M B Q R 2 H N C m / X z b k I T R w 6 7 D s j L N D W 7 h 7 7 N j c z r X I S Q 0 O D 9 P p r P x M v 9 a M P L 9 D X X 3 9 D O 1 v r 6 m y l K C R 1 N Q B S I T m / H c W F F S F j L k o W l Z U v m B x y i y y I o s g i E s j C Z B I y o 4 j j Q i Z 9 X p J O n z N J x M Q R d h K O K a 3 E T X V 9 L h r h J x C y V v 1 U M 4 t 4 o G u D v 1 4 V C j 8 I Z w o I 4 8 a f O n J K v P w E G 9 n Q V E 4 8 W Q 3 T x m 6 I 2 j s 7 6 d G D + + p o I a C N Y F f d v n n d 1 j w c Y r v r 3 p 3 b a k 8 C k / N n u T m I u Q J f f v k l 6 m j D v A V / f Q A l M D 9 H d 4 s 7 e w 6 o v q u u Z u d 5 l g d 8 C r I o 2 V D k s B 9 T W 0 0 2 J U P Y C j I p Y u n j p j a S J N L J T i p J t C z 9 4 p e s n W q E 0 J W H s 8 4 K q K q Y X G j i Q k R z D 8 p Q j p 3 S h Q f o r Q 0 4 r 7 L V R e n f a o Y m u Q F R 3 w h U x e T + z c 0 t o p m I Y f W Y P Q k a T g N O C d h V W H U D g K 1 W X d S x J g o I V I 7 6 9 c r 3 L N + 7 y K u t l U A Q Y 5 s n T Y 6 S i R 2 u u G I 2 M k k S S c L o f a m F D B I h I i K r I i L E u T Q d G O + j Z 5 + z 3 k u 1 U T M N p R E O o f D k Q + s E + D X 9 x J u o C f C 9 p X 2 3 D q C d V k t r m o B m A p k A k A n A o E B o I j g v N K Y m J 8 W E / J p M / 7 + A u a C 2 i k C C D M 6 k 5 U L l h V b K U T y S o b e O J j g P 5 4 E b m b L U G J V / q w l k 5 v N J k E o e 4 4 Z + T c k E Q G V I A a 5 R G u 2 H W x m F h E J A L Y F C U C W t g E u d q K 0 9 h e 8 2 k z f 4 H d L 9 x T C N j I 7 Z w p J m 2 U Y y S W N i c W G e x o w J / H X Q 7 F 8 j 3 O y k Q F C E g T e t I S L f u U h C D l j A Q R B O u K 6 n W c m F I s w L o 0 l x 7 O K t q L h O E k j + r S Y T r m t k 0 u X 3 x T l N H k 6 C S D J B 7 o h t q r / 7 + z c g W D V N o S u P 5 u z S X Q N s b k d o 6 W m Y c v h B o + k n m 3 / y G i f J J F D A K l s 3 u P / g W 4 e 3 h Z v 1 7 q 1 b d P z U q X x T z w S 0 2 I B j 1 T / M j I S J J 1 t Z a 5 n Y r 0 2 + 8 0 d T 1 K D 6 n 5 y Y e h q h / t Y s p f n 0 D 1 M s 7 M y H L W c f F U i j s v L 9 y S S O c 8 q k t u n 9 0 3 L Q J 5 I g h N j m 6 O L t q D w O Q g j C y b z c M j n M c 7 x t b 0 j T 6 p Y 8 l 8 F 1 u I a J l B F b G f i a U 9 t j R 4 f p x E n 7 K i W 1 Q F 0 I B T y e Z e M d r T 1 B J k 0 o k M t 6 I S i 4 Q n C B 1 e U O v W D 9 u L a n s I I F V q 3 Q q 1 N 4 A Y t b Y 8 V C T N D v x H 4 i F G a G w n R r I M z N 2 Y h 4 Y r j F n X 1 N f s A 7 w q v E m C u M L V r Z C d H q p n h 7 4 r 2 + w 8 2 3 E D f / / + e / / C / 6 x 3 / 6 D R + T R J l a D d H N O U U w T R 4 b m U A U 5 f k z y C T y I I 5 I 2 F d 5 r Z n E V t p P I d Z O f / / v 3 1 R 3 W l u E v q s T o Y A H 0 3 h Z e P F M J j S D D H J p o C A L g M J V 2 b 2 E H v 4 B 2 w l E e n D v L g 0 N j 4 h J K a e Y P K N j 4 + L Y g Y O H 8 k Q D q Y Z G R k R k h Y n 9 Q i j 9 T O i 8 R e R 9 E P S x l n p h r H D I i y S D T B / y 8 5 n 7 r x 1 M M k G z 9 K c / f k C / + J v 3 6 M Z s m L Y S O T F X Y p 5 A I i n C G H l J I o t U k j w g l M 7 r f R B J O i B A p q Z o m r q b U v T i u f L G p Z W D 0 H e P 5 + s m q 5 v b Y Z p b x s / x i z M 1 l b A x Z B M Q Q G E 6 4 X a s 3 k B Q 6 C s T U k u B V F i 0 r K e 3 j 6 Y n J 2 l k f D x / j 9 g 6 7 a b F h T l q b W 0 T U 3 i l s j H 6 7 F 7 l w y 3 s K J 1 Q Z 8 f T I p Z w b h 3 v g e h n B 1 N 0 6 U H p R H / / R I J S z K 8 H y 2 F 6 z E l O j s J l o b d c H a J J 9 9 b R X f r T H / 5 E 7 7 z / N / Q 5 P 3 8 h k d R W 7 U v C Y F / l + T h I I 7 U T z h l E E m S S R M K 2 P z J F r S 2 N 1 H 3 k F a 7 0 s K x n f V B X Q g G P Z 0 O U T O E n d Z O P X y Y L n 2 w C c l K C 4 X Z T 8 u X s H d 4 5 l q T 1 1 S X q 7 u 0 V m g d S C G f F 8 t K i I B a A 4 R 9 9 A 4 N i A h U s M e M E S N j Z 1 f 3 / h N u 8 t S F L v S 1 Z O Z 4 M J M B b E 2 S Q e W y b o 1 k 6 O Z Q W 7 / z q V I R C 2 V 3 K k q m 9 Q A y 1 5 X 2 t j e R x J o v a m g T z J h O 2 a X p m c F e e p w g d e e W c u t t 6 g O j / A t h X D l k O Y 3 1 q A A A A A E l F T k S u Q m C C < / I m a g e > < / T o u r > < T o u r   N a m e = " T i p s "   I d = " { 2 1 F 9 5 6 1 5 - 3 9 4 2 - 4 8 0 7 - A 0 6 A - E 8 A B F 3 A C 6 A A 1 } "   T o u r I d = " 7 e 5 8 8 b 7 7 - 5 1 f 8 - 4 3 8 a - b 0 d 8 - a 5 2 9 1 2 8 e 4 7 8 a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Z o A A A G a A X q D I J I A A N Z S S U R B V H h e z P 0 H n C T n d R 2 K n + q c 4 + Q 8 m x O w i w w s E h F J i q Q s m e K T K V r B k v 2 3 9 f z 8 l 4 M C R Y k S F K x o W b Z l S b Z s 0 c p 6 k p g E k C B y X G R s w O Y 8 M z s 5 9 X T O 4 Z 3 z V f f O 7 G I B g s + i f u 8 C t d 3 T X V 3 1 h X v u P f d + o a y 1 1 a X W Z M q F 8 W Q d V 4 t l O d B q N d t / r Y v L 4 0 G 9 W o X D 4 T D n o H I B D d d o + 9 s r x e X 2 o N l o w O K 5 j X o N z 5 z 1 m c / d z h b u 3 V w x 7 z v i d D r R b L a u e c 8 P K m 6 P z 9 x H 1 2 i 1 W u 1 P r x L e o 1 m r o M X z U G + g y V e r U U L L 4 Y P L y 9 / z d w 6 3 G 5 b L b V 6 v d Z U W 6 9 1 o 1 s 0 9 L P 1 n A Q 5 + x p f L U i q X 4 f f Z 9 T X C M j 3 x 5 G P 4 y E f + Q f u D d X E 4 n P j q o 4 / h u 7 7 z E 2 y D R v v T q 0 X l a q J c z 6 H a S q N m Z V H R K z I s T x 5 W s w y W G F 4 E 4 L P i 8 C A O r 7 M b 9 Z o P T l c E j n o K T f c I G o 0 6 H G x r 0 3 e q K 9 / X q n Z f n D 7 1 F v b s v Q s t 9 p n k Q u o M t v X s 4 T W q v A b b R B X k b + q 1 G i 5 m D m A s s h 8 u l x O L + Q X M r D n Z d i 4 k g s s 8 u p H w J f H a q 8 / i 8 J E T 6 O / r x v d + z 8 N s 8 x J K x T I O H r + E m 2 6 + 2 + h H d m U R H p 8 f / l A U a 0 s z b K Y m H L x X / 3 A X 2 9 C N c r k C J 4 u 6 U R q l S 3 D 6 R 5 C t z i H i G T C f Z d a m k c s V M N w t / S z C 8 g 9 h e X Y R w U h c y g x f M I S V 8 y 2 M 3 B j F / M x J 1 N n v S 8 s 5 3 H 7 H H b w + 9 c V y m e t c S w 4 f v o h t W 8 f Y N 0 1 e y q K e e a h n D e p s E d W q p 3 0 W b / P F 1 7 O t e 6 j Y H i q 4 a S 0 2 1 n z O i f 7 w e q e 6 P V 7 T 4 A K Q L q j O V 6 e 7 q G x q 2 E b u N J z h H e 2 z r w R i g y 9 X N 4 Z A F f C 0 s H 9 s H V A C n B r y a p n P O N E X I S D b m t o p Q 0 c 6 Z V M l O w D q f H a 1 m H J T m Z r 8 r s W j W S m b 9 9 9 4 9 C v 4 6 H d 8 N x t H 5 e W 9 3 F 6 4 2 f h N f u A L R 1 E T 8 N o F a L B e D b 4 v U c F q P N f c k l + 5 W G c 3 y + Z 1 u M z r 1 f L M 3 A n c H Q 3 A G x x v f 3 K l G O U 2 I o N y b U N A M 4 A 6 S j z y q C K N C l K o W j x a c 7 Q R S 3 C 2 i v A T T r 5 W C P 5 m A h 5 H N 5 z o Z v G 6 q C x x O B t p N D z j B I b X 1 F N t I X F R e a V c k m x 6 D r H E s N 1 / r O f E 2 j k E 3 E E M R k b g p B K 1 + L t G n Y a E 5 8 p w + X w B K n w R t U Y V s / l p j E U 3 q w a Y y l y E y + m i v a p j s y e E V q i X 9 z O 3 M E a v m T + E K h X e 2 Y j Y x p a K 4 m J 7 r x Z a B K O F e n E W 8 Z 5 B r J 7 7 O r K h j y E Z b B D 4 M g A O v P n 2 Q V i t G v K F C j b f 6 I a v 1 I P Z + T n s v X 7 / F X o g s R w W q s U i A u x H G c C F k x k M 7 u l C N f M O j U 0 I 3 t I L q B R p f E Z v Q 3 X q D f 0 C v / z n J / G 9 n / o U z p + f 4 D 2 r 2 H / T J q z k Q x g d G c Z 0 + j A q z a x M q D n 3 2 I u z + M 5 / 8 H 9 g M d d C d 7 A J 5 / / x T 3 / 6 k a 3 d V 3 q n s P f K D p W H k X Q K q l e 3 8 T y 2 F / B F h h A M 0 W r V n e w s V 1 v p 7 d + w P g Z U e u 3 I 1 J o L 1 b p l Q B V q 3 8 t J Z b + 6 M W b S T g z G 1 s F k Q N f + 3 s n O U q d 3 y r Z R O p 9 d o s W M + t e v J 8 A 2 C Y Q W v W u T 3 q N R K q J Z L G D L Y B y t C p V E Q K M C S G n U E a y E / T s e l t N i Q z Z Q o B J l 6 d 3 S P L K 8 V r Z e Q b F R o 1 J T 2 e V d d S 4 P J 8 u 6 t L S C U D C A 5 y p Z P B A f p m e n p X w P E W g d G x v p m s L y O A l o U I F 5 C F h 1 r B D k c 2 z g K f i f P g n H a A 0 B l l t + 0 d V 0 w E W A O S w C i O 3 t a F X 4 2 7 A a 0 v S T C i s P 4 X S w P z 0 B f t x C o 7 o G r z 9 h G y 2 2 d b q y h v G u 7 Z h Y W U X E Z 1 t i O i S K b Q D V z + o T 9 Z / O j Q e 6 c f i Z r x L U L q y e P I 1 4 t I 9 e P 0 Y W 0 M R c 3 o d D M 1 6 M R M t w + o Z w + t g R h J I F u F p + e D x B l s u i k r P v e D 2 H i w a t c A G I 3 G L 0 R O I l e G t s 9 y 1 b t m F 0 l I a B A B x I b E U g G E V f 7 4 g 5 R y K P K a Z j h C 8 e s o 6 6 j A C v e + n I B H q 3 D a D p i N K D d Q H R 2 1 D x 0 / M 4 Y 2 i E t 6 E U d O P O f T v Q 1 b 8 V 2 / q d G I 5 l E W u e Q J P l c F I H E g R m V 2 A n w q 5 + 9 n M L N 9 / w I W O M n F b L t I s B 1 K Z r 0 L 1 v J p 2 G l I h C u K w C K j X b c 3 X A 1 J G r 9 W Q 8 U c f F V R e W 8 k 5 0 7 n 0 1 R b u w 4 s J Y Y v 0 6 D g L I I c C 1 l V y g 7 X j B q 2 W O X i 3 s a 1 0 B J o l + a 7 G s D X q m V q W E R j G P A 8 8 8 j v 5 Y D x q F P D 0 W v R o b x 2 r x v u w Q N Z j 5 j Y s 0 y 1 3 G S q 1 k j h S B t 0 S r v F K 1 3 w t Y R X Z Y n b 8 z B J D l d F J p g 3 4 f X q r l c b 8 3 0 i 7 B e 4 u M x l L e Z Z S n Y 0 D e L Q R T q 0 p Q C B g l / p V n G 6 R Y s S U 4 m q s I / c E 5 + B 4 Y g r 9 R h q / J c t R p 2 G p s p 4 a b 5 3 g I q C q 9 b x f B 4 6 d i 2 r T Y p u N O V F V 3 N p d l 1 Q j 8 C D + v 8 7 0 D 6 X K K Y K / Q s H X j / O p p p I r L v G 8 J c + l 5 R L 0 0 R F J + d r C 6 T m B a m D m P 0 Z 0 3 o h p 2 o G 9 4 C w 6 v b s a Y f 5 L e P I D T q d B l m i / j 6 H R U 4 P K R 6 T h 6 + Q F r x 3 t K B B R d t 1 6 Y x U s z I 0 Z X u j C H t 5 / 8 I o Y 2 7 x K W U c i k c P K l x 3 Q l x H r 6 W S c P D n z p D 9 E 7 s p n G j / V t i / q i w 2 i c L g 8 G d g z x H Y 0 q P W R h 9 j l Y t S U C a 9 z c 2 4 Q w L V J j T 8 z c v 0 G a D D e p q I 8 G y 7 u P X p 5 N 1 H A Z f f f Q y 7 q t I N W k i a B X / W A b G 0 P 5 H t x W N n 9 0 q F x H T M X 4 e i 0 v c L X 4 P R m U q t H 2 X 7 Y 4 W b E G r b d p L X O l d e n E U u + i f u x E d X T n e 4 l d P o u W h x S C C v / N Z D 5 L y k q a K D H K L U p D p a e Z p l c q o b p 0 E H 4 v + f n i e V T W i v y M c Z K + 5 z 0 c 5 P L O Q B C u U A g O P 1 8 j X o S H A z j b T O N S s Y V U p Y G 1 U h O 5 K t W 5 W q e n b c J L 7 h 0 l T e z y B t D n D 6 G b r 9 2 8 T i k l W j a F T X 2 3 m b K 8 n 2 z 0 z n p Z L V L h 2 G z x A A 2 N a T s R P h o r U p B q Q / F T D k 1 r m Z R q k q W e o q G Y h J f 9 F G g 4 C C h 6 H 1 b H a v U S g A M E 0 S h a r i E q G q / l 3 U q F C Z G i r V N L O 3 Y l l a f R O n v 6 b W z d t o 9 / y 2 v 5 S J 3 L p m w T 6 f M o V I J U n g I p e A w B x m Y X S Q c l Y 7 E t R h m l J 5 M Z e h V K s R J C 0 F f A a G Q T v T T b q r B O g z f W 9 b / 9 / u / i X / z o v z T v 5 S 3 V T 3 p 9 7 Z U n c M u t 9 5 v P J S p j 4 y o 9 d N Z J d d 2 D l 6 / V k T q N i c / r t v W W 9 7 L o P R T v X J q e R j 2 3 h M 3 b R t g e p M O s r 0 Q A k U h P 9 B v p 3 2 L x F H o D u 4 w n 9 0 / 9 F 1 w K f A a J e O T y b y T 6 X d C b Q 3 r h P N z x G 8 j a 3 L a H 6 g k 1 4 H W r k l d a f B X 0 6 s J K O n R r o 7 j Z 0 f W G t / 2 X D U 4 p Q a n u 4 X f v B q S s j s T L l y H S u o 6 o 4 V 6 f J C V s r J t p e T F 1 d q f i d o e Y t j K S K T n g c 9 v l z F U c 5 N v v 9 l z V 8 i q 9 K M v N h n U g g n K u j H K G n o p Y r a d m 4 a Z 1 a 5 Q z K H o 9 S K 8 u k z + f R W p 1 F k O b w 6 g F 5 3 G q t Y J z p T T O F l d w J p f C Y r m E b K V 2 m Q I u 8 e + 6 v B n / 8 1 C 5 v K x H O r O C 7 c P 7 + M m V U i H 9 c r 0 7 z L o s q p c M j c 8 t j 1 d F K r t C B c 2 S O t G j W K S q 9 C J 1 F t x B 4 u d q F u E l l Q v Q O w a a F X h l F y o s R Z U 3 q K g d G L + 0 w g w 9 q A z s 8 F q D c R D b w e F w m z Y V V j s W X N 5 4 c X E G X V 0 E I Q 1 b k z G H + l F 9 H f M l 6 I U X 2 V 8 + G k 8 X 4 z U / 4 v 4 k P 4 8 b j 9 e g x + u A a V N 8 K 2 l R E D F 6 M F 3 H 5 y V d z t O L V m f Q c n f r T u Y 8 V X T / z Y z X S L e K 1 T y m M x P I k D a 6 q k W M j V + P 5 Y K F I A 2 / A C Y a r l + p z B 2 D O x q Y o 7 F 4 N 4 2 2 2 b r N o N S W A j t v h k g k j M T a 0 3 A y R r T c C Q N Q f W e A x P P V d 7 r 2 Z P Z V n s / f O u p w s / 0 a v l H U W N + a Y 4 l 9 y 7 b k d Q 2 l 5 L m 1 h g 9 O f 7 + 5 r 9 r R A E q x X o K W U K K A v u O R 1 J j i n z W j x y 3 8 3 u / / D 7 z + x l u 4 8 c a 9 7 U K u i 9 t Z u Q w o F Z B 3 N W 7 d 5 5 G F s N 3 u e d K 4 Q z O e y 2 C S K C G y U V S h h Z w T Z S q d p O M 9 N w L 4 9 S k v z i y 5 M R p n h / O 0 D p g k X t f 6 + 4 6 8 + M I T 2 L R p N 8 + l J T a e i p a e l O / A c 8 9 g q L u b 1 K 8 C 5 6 k j c K R W 0 d p 8 H T l 5 B D 2 J L g x v C c K f S G E u O I u j t Q U 8 M 3 E c B S q l 4 h G 6 C i o 0 Y 0 Z e 0 w j r m 6 E 1 Z 3 g N v y W v R S u d S W O g q 9 / E U 2 q v j n H K U + F 9 b C K 1 i w 4 Z E U n n b / u g Q l i i d T l M X D q B Y m k G f c E Z n D z 6 F q b P H E L c V 8 O F 0 0 d w 4 e R x l L N r G E r 2 0 E P R A F Z Y P 4 I p / y s H 4 N 2 e p M e N m X j E c j G W o l d 2 u w h C Z w 1 f f f R x d H f 5 c f L k M Z w + f Q L / 7 b 9 9 A T f f u A k V / r 5 H 7 d r K 8 G D w 3 c z A 7 S i x f 4 t I 0 u r H v K S H L c V m A Q O g B O M Q 0 a X J z H l T B y U l O q L + 9 3 p o d A r U J 3 e E 7 T e I y X c e x f i m L T R C J 6 l R j N c c X h q i g E l g x A n a k Z 5 u l j e O 0 y t T j L U i 1 E e y E k N P B S b 2 X 1 s 3 Z W Q t T 8 K 8 V 3 t J T L t 6 b L o 4 z f g 7 S t q v 9 z a w + B 3 Z g 1 W b R z M 4 T g P D e j Q v 0 b g t s J 4 x 8 / t O / 5 T q a Z a N f C B l I R r r Y 7 z l h Z 8 G w k c K 2 D E + S s Z 4 H K T D z X U n I r m C 8 n X o l g C h D I 5 E G S D x R E m n M h J 5 q Y 7 H k A Q D F R S K H U C 5 2 q 7 z 3 c o t e T e d u 1 I U A 5 1 c t H m w v N e O n n W a 9 1 6 / d Z N y K W C V G O + o N t b t 2 Z C i T g 1 a F N G 6 e r F g 4 q V G P o N 6 Z h b N b B 2 1 F A N 7 / t 1 g H G G x 0 y y W v 1 y f Q X g 0 D 9 9 4 G a / 4 V 3 A i w S B 6 3 o N 8 P o Q Q O X e r 4 q d 3 C N C 9 u a h 0 B I B u S E U T / b s u 1 o X t k S S m L h 7 H 9 9 3 1 c X 7 P z m m 3 1 Z F Z D / Y N y o 2 s S 7 F U R o D x 1 r o o g G Y 5 w T L x 8 L c m g Z o b t E 2 o 5 U n B C G b F C c r 5 Q d 6 f C u / z Z F E t r V E b d G S R / 8 3 X E f x X D 6 D p Z c D t H W V k 3 g s f F b T c o E V 3 B + E J U I n a x s D 0 O 8 u o j F z Q l 2 M s H G d b M s 7 Y Y M Q 2 y m z + E p V 9 H K n S K n o i A 4 y / y r Z R Y P m U q O q E D d L z P / 7 j L + C H f + R H c e B C B h F f B t f 1 K 4 a x l d x 4 k c I 5 T D H W u 3 5 4 G w q r 0 / j D P / 8 6 f u i H / t l l b + d z + t E X s t P i E g F j o 1 4 p 3 d 1 o O t i u b r b r u p 4 4 X a S I Z C O Z q p d G Q C l / O Q A a t u I l e p U C P J E h U t g l G g p 6 v O a A 0 W c V e D 7 d w F D C g y q N 4 x f + 8 A / w z 3 / 0 X x l j O H f + J B I D o w b U K z N n 6 J 2 z c C R u Z t 2 X 6 X T k d W 0 x H m p z V w c o r X c B R Y h U B a 4 G x 9 W N / Y 3 H v 4 F N m 7 e b Y E 0 8 W B W 3 6 Y J t H S Q m M 8 j r T W z w U N n q F M q t 4 0 h X p h k A 8 + D r m c U t 7 W + B W 0 d s 5 V v O O / D a 5 L o 1 u G u c A W 3 b O U j U O Q 4 T j N r l l I L o 3 t 9 4 / M v Y v H W H + d t 4 V d W l T m U h 4 B f n J h A K J W l J C Q e B U K 9 s M K e r i a 7 N L S S 2 l F H p K 2 I 6 5 s F C 3 Y u y x W D V G T G B K Z v O n P t D v / e 7 O H T r T f y t P L I u T 2 r h 9 i G u + I M g G Q t E 4 F F n t c u l I Q D J X N Z x O Z s a D P r Y 5 u 3 2 Z L u e X a q R M a Q I m B V 4 G v N w l F f g y E 8 D p K a N d I q G o I B 6 l l R w p Q l 3 n W 1 c p f J U f W j m G E 9 5 B t k Y A b h v 3 c W y d t O R J t n w p F 6 M m 8 w Y G 4 J w e g K 8 n + 5 N 5 s B 2 U H 9 1 e v e 5 Z 5 / H y K i 8 j D 0 + Z T y r 2 o 5 1 k H G d y / A r K 4 u w J 8 I Y M i c f j Z n s F G l 2 t 7 m G 0 v E S t W m x s M A 4 6 E O 4 m D q N P b 0 9 6 A 6 G S O U r e O k i r 2 m d M 1 l B e d b l Y h G L 2 V W s k Q p 9 6 P Y H W Y / D S E R 3 G 8 o Y Z / 8 I r N I g l s g w E h l P l 9 t O U t F K s i s 8 6 A 1 J Z y 1 + R w P H z + U Q 6 i v P I 5 o Y Y B 0 a r C + B K J p G g / P M 7 E 5 0 t Z 5 D I r m H 5 4 f h 9 T m N 1 y 5 M P 4 V 4 v I / G h N 7 P 4 c K e n b 0 0 Q N O o F C p o k C I r m y i d C t B Y W n 4 b 5 I 8 9 + n X s 2 L n b v J c Y 3 r Y R L A J T B w B 2 H P T B p F A o m c a v t r 1 E B 0 g 2 q F h n N o q s n p r l o Z 0 1 3 D R s A y U W n D K v 7 y V n l l w o 1 S y 8 M 7 c + e C b P t J H m d a T Z q L E h b C / b E Q 0 K d u o j T + u g 9 3 H 5 A y b 5 k B w Y R p F u 3 M k g 2 x G O w J c g 3 a A r D / Y x s E + W g E g e K V L I Q i 2 v v u L / D Y K N C u M u w m I w 2 n S t 4 X / + m 8 + g 4 c 2 i 5 k m j 6 s 2 g 6 s u i S K p W 5 7 0 W V z K m 7 h s N 1 M S q 3 a Y D k f U y V q v r 3 5 + Y B x Y Z 3 z E y h K u x C F d p C v X V s 7 B W L q C 6 O o / q 8 i L K M 5 e w d G I C j r l l F K d L K C 6 Q I q + F c O h o k L 8 b Z Z w y T q + k Y w g t D x X d F W T s R W N E x W M D G G / N R j H 3 6 3 g T D W 6 L u t 3 / o T t N + x l q o 9 N M 3 y n m s o 2 j m n Y k v g n T A p G / G z O 5 K Q y F R 1 m H i r m W r i q F f + b p r 8 M f 7 M f E 2 l l S V T v G k D g t N + 5 m 3 5 / + 4 p d x 6 c l n c f L g G W x J 7 k D 6 7 e M Y Z + y 1 M H k e z y / c z n i W 8 R H L O L s 2 h V q 1 i k p V 1 7 b L p a N S L p t M Z b N W p I H r t G X L G K Z M e t Y Y g H r 8 D s Z l i z i 3 e g k T a X o 8 x t G O c A J 3 b y p g u f U w n j k R o N 6 S H u e a 5 t X V 8 x B 9 P l k H w a P U u 9 s 3 i G i x S q r Y S 6 D 1 X t Y r J d s 6 c s u t e 9 v v b D E e S j H N 1 a l z N a B R T j U s x V j w D c C 7 L O 2 O c T p o V R O 9 5 n 1 H V A B 1 g g k k 1 Y n G h u n z l o m n C u T 6 i d C E + W y j 6 L N U w R 4 A z Z Y d 5 M P r H k 1 g k u X U N U Q t R V f s + M Q u p 8 s l L 2 g r i T 4 v F N I Y H B q j N a P t Y F l N p x t q 2 0 K p n E E 4 E j X 1 7 H g o s i H 4 k h V 4 u j L I B E m 5 f v Y g p u 8 Z R p o B O k N / u w a M k V q s L 9 y 8 l r N E i k g j 4 i I A C b Q W D 5 / b w h B j i w q B e 1 2 k y 8 Q H G r S U I s Q D d h v I 2 q s M k m z J A s M T K n q T l r a A 2 X Q B w 9 E F u C p U j M x F O P N r q J U J h A o j t J K D t I / l z 1 s o L R T 5 G 1 J F Z 4 i q F s K F i / M Y G t 9 F e h c i i C K 8 i d K + I b 4 G G T + F 4 V Y 8 z P M d j K f k S d V m o v e m j 9 k 2 K p P X S w p M e q n 2 U M / K G K g d O + F A J M A 2 r O c R D 9 K S 0 9 M n f V 0 m 2 W E z A H k 0 F 0 4 c f x 2 3 7 3 8 A d V K u Z K C L + u n A V P o i k q E e 0 k n G l z 4 v N t + w H 9 f d c S u C y W H b 4 P S G s V J c w v D A N s Z o k + h P K J X d Q D S Q N E k J h 5 D N 1 l e T 2 X 1 o z 1 a o V f M s q 5 c g V m K h i d P L K 4 h 5 U p g p p k l J G Y Z U X c i X o 9 j Z 3 Q 9 P + g i a o a 2 m X j F / E 8 N x W 0 8 W s s 7 L 4 6 E d U e 7 A W n 4 L 9 Q T Z B 0 X 3 y 6 d z a L D d l p Z S j K 0 i b C 8 X G Y 5 8 0 j p d N x 5 K Y j h k W 9 S w u m s n j p I o y 3 K 1 d J I P k q N H T 5 n X j j f Y K L J 8 H Y U 3 m S V K X 3 s m x v m F + 8 1 R q l 2 Z c r + W C E w G Q G 3 u b w a W 2 Y j G m r b F T t O D Q W S Y / 1 o Y G y M F M p Z L C Y w 6 O 9 9 D M D j g C U c R 6 a E y B M N w R W P m c D L G 8 P b y 6 A q j o W k w r g D O / f o N p G 4 u c m 2 6 e l c V A X c Z 8 U Y a E X 8 B Q e 8 a 6 V o O / / S 3 / 4 J 0 Y I 2 N u 8 r O v Q B X e B 5 1 z w r Z S N n U 2 0 x J E q A p S v r I g n f S / z 6 / G 4 m I b f E 0 O G j R R u 4 f I 5 U i z 7 d K a T S y W c x O z p H S O a j I F i o M v G u 0 p p W c v A q j L V L A l m I Y 1 m v P v h t Y 0 2 5 6 4 A F i q A c O D V x 6 6 H 2 9 b F s n L a 9 L Y C I 1 N F 1 m D y e Y Q e x 2 n 6 l M D q f X K K w O t Z k B v v m u a v 7 W L I l a 5 r x 5 d d G S U 8 V Z R 5 7 B a 5 j Y O X O Q F O h m o z t K d s n 4 s f V M s u L C 6 h n M a 7 C W v / G R I W S z 8 j o U c / + 2 3 v B S X h k o t p d C h P O r p 3 B y t s Z 7 i x 2 s 6 6 j u K c 9 F D m T + r r M 8 q X y R h s i J p b p 9 v 2 0 E 6 1 7 G P d H A m o n J r K U 3 z X W u l g 4 N 7 4 j A N H X i A O b y U b z 5 j b 9 C l e D 0 e P 0 I R q g P b z w J v 6 N s d F r t d e D A 2 + Y 3 q w u L y K Z X b Q + l D 8 Y T i n s Y V M u K k b Z l a H C V 0 t Y A a y c D e L V I U T p A u e 3 W n X T 7 d u X U U f r O e J K O s r c 7 T S 8 C l Z / U a W O 2 L 1 c a M F 4 p 7 F 8 0 3 q 7 j o T a K 7 U X t Y L a 6 d p S u n g A j O N y 0 y P p M F l L g s n m / b c 0 8 5 b d Y k T H z e 9 s q t x C J M u i s t f A H f / B H u P P e + 4 1 n k E V 2 B x 0 M 3 K k k g Q b y 3 i Z W + R l 9 A 9 a q B R T K J f 6 G E Y i P 9 6 N 1 C 7 i r D L J r C D i K m H h g C D F f G V G 3 x m h o l b 1 l b A 0 O I + c I Y J s G U l k e l U + K K 6 W 0 P Y P t S Q u F s r G u d u u w w E 3 W q Z W D V S M 4 c / N o Z v P w u R I o / M H L a L 0 z h d Z 8 D u U Q r X q 5 / Q s q k j f Z D X c s g Y t z c 6 j G C W z f C L 2 m 6 J 2 X r 3 4 e A W J J a X M L 1 b r a 3 P 6 t g H 2 1 g i k L W K 1 t p P o 8 l + X u 9 K M Y Q L 2 y S t D 2 m L Y 0 s x B I 5 Q U 8 j V n B 2 2 + u q 7 r q e 9 M v h q E w L g 3 3 I a L B Y L 4 P s I 0 r F b E X 6 g z P e 2 s q j h s H E / T 4 D k R p B B p s h y b j v E S A A T + / 9 5 P i y 4 D q u q m Z C R x + / l G U c x l c P H 4 Y g 1 v 3 4 I 0 n v 4 w d 1 9 + A 4 4 f e I H W P m D S / R P f v D n W Z B E p g b R X u g Z u M n r g 9 T p Z B 3 t I F D 6 / t q C 8 w L j 2 L e j V L g + v H g P 8 V + P s e R O + A H 9 G u H s z M k C 0 4 6 h j Z f h N C 0 Y Q B t 5 z Q U J J 1 d i W R X V t B I Z O x A f X g D l l v m w I Y 9 0 s R m J Q 8 2 N R 1 J R X c K B 0 w S b y k 6 N V q u 5 P Z A H q 3 0 X N I N n o v F x t 9 M w F y Y c U G Y U c y x S G T o i 1 U e t q f 2 P K A v B N f V Q k F v A 4 v L b B H d M 2 O r X R P c V t R D v s + U l 5 6 g f I E A 8 h N 5 h x 9 b p V O k n Z 4 G V h 2 4 6 6 7 9 x n l c V I p X G x Y X 9 h B Q 0 4 w 0 i M V e J 2 a i z E h l f z S 2 i y S y S S C f g + 8 / C T s a S L Y W k K E Y O r y s d P d J S Q 9 V c Q J s i 4 q Z L e z g X F H H / z O A f S 4 4 v D Q 6 v P m p u w 6 T B u 3 2 0 5 B t M R Q K r o c M 0 m z m Y O j y u g / l 0 I + R V d E q p d l D O S c z 6 B 0 3 X 5 4 n 3 0 W n t m L q A 5 t N n X y J O l p Y 3 H 0 b t q B r u Q 2 t k u Q 9 f E x 8 N c g j u 6 t T C 0 p k l d z 5 u i h 2 V a a h y k v o 9 j 2 y n 6 k N 2 8 y 6 C d w R F U N + P l q G 8 8 W v I 0 s + z k L p 6 / b 3 L v j a e V 5 H Z X z s D x U 3 o V p h O N d m D r + N m b P H k M 4 l j T z A C + m D y D u H T a G 1 u O R t 1 W c L e / N / n K c N b M y 8 p U 8 6 R h B V 7 z I Y i f N / T X P V M k I D + 8 x l 2 7 i 0 q G n q V z 0 c m Q R u 2 6 7 D 6 9 8 5 Y / o 6 Q P o G 9 + J 1 N o S o m y P 5 a I 9 Z q Z h j b n c D E Z j 4 1 h c 9 i I + 0 G v f 3 1 U 2 c V O l w v Y m Z S v X 6 E h c A 4 y b l A R h O 3 k 2 E V g 0 D M 6 Y K W f A H 2 K b + E 1 5 B F L R U f V j n f d x + n p p Z G m k i x o 2 o T x 3 R h a p h Y n U u s e Q b J y B r n G f 9 x c q o x q e 1 t g G p x p h H U A S e R N 1 l K y S r F m x 8 m 7 3 K 1 n M r m d N O m K D i b y e 1 5 S a 6 1 7 2 p 7 Y V M p 1 C q d c r l z t Z Y s d u t h h L 6 d 9 F h Y s b a 5 f J r l H p C D J Z m 0 A Q N c Y i 5 W a A Z Q v C 3 4 g g W I + x 0 W n h I j H 4 r B I j q B L J y x J i z i o S H h / 6 q C Q j j g r G 2 I r x f B b e x U X E 0 h m M E R j x l o P n l x H 0 d N q 0 S U t e o f e 3 Y 0 C J K b M 6 h w F 9 v c x 4 S I F 2 o Q J H Q 1 R M 4 z M h O O v s X M a R z p 5 h V O 6 8 D 5 U s 6 6 a q t q t l s U 4 W q Z H b T b r G 8 t B l 0 N g Q R I y b 5 J 3 g I L 8 n N V M y w q L l 7 Q B E v + 8 k c O R R 9 J m h 8 L D L p r 6 T w j j 5 u w 6 9 c a b P m y R A t j V k 2 h w o s K 2 W a Q B J B R n L 1 N y b T N 2 O v v w E S o U c V m Y n + M p 2 I b 1 W o Y s 0 k t I L K W O r a W e C d W 3 9 P R I Z o 4 H d b t L Y p f S b Z A t b L v e p V / W h K I P Y F 2 n h l o 9 + L / Z / 1 w 9 h 5 + 0 P s M x N 3 P d 9 / x c G 7 7 i d V W r i x h t v Q b F W M I P O I X p l j R f 1 h w b h L E x j + j A 9 N G m i 0 v y a u a G y S I w X 5 a 0 K p N O S d 9 5 + l M 1 I Y 0 E d N e B p 2 x s Z 6 4 5 0 6 K c n t s e 0 o d f t p 8 H y 2 O N Q D 2 x V b G K + N 5 X Q j Y z F 5 I k f V M I R B 3 J Z n s / f m 0 s Z i y v e u z 6 m t S 4 6 o 3 X F m N L 7 y c P 0 o C 3 N k 2 s 3 w N r a D O J x j W f Y I D M j 3 n x V x 0 g 6 s + C l K M r 8 i d J J / O 4 0 Y z V 7 E E / 1 X F m + i O 5 e d h z / 1 v U Z 8 b N 1 s 5 j J v M w O 3 o q l x n l k / T m c r b 1 N s B W o 4 D V U 6 D 3 C G m W v p d B D 6 7 X p p w 4 b q z T 3 + e 3 m O m H e M 2 w 1 E c W 9 O O O 4 B d f 7 t l P B N e f L I i W Y 5 T m 0 y H W C h 5 Z R 4 0 Z u U h s H l c p F b 1 s r p n h e F a G e I d T S Z 0 h B 1 t B c m k Z t O Y d S x o 1 i m k b q c g C s 9 w R o M I Y l e u m T y 1 n c + Z H 7 k a u S c v Z 3 Y + u m v v Z 5 A g e V g k D R J O Y a A 3 9 r Q 7 / a C R k B T o b O g 8 c e e x K l U h n j 4 4 N 4 m f H B j T f t w u T k N H 7 w h z 5 j y q 6 + 0 + t X v v R V P P D Q x + 2 L U N y t e Z w 8 N Y m l V B E P P v R h 9 j 2 N s Z S q 3 W c S A + B 2 X y g t X S v O m + U c A o q Z l M w 2 k t 4 E 6 W W L i 2 / C C u 6 y j c J G 6 S h q W 5 o 1 e k t S x I n U W W N j 4 v U s Y t 0 3 2 l 9 S F u j o B 5 t n + M 6 B w 1 8 f x N 7 v D 6 K R P g Q r v J d e S Q P s b E f q j s r V 0 a 8 0 Y 6 1 Y z 6 0 0 c k s s W w C H n v o q D W 8 T W / b e i m y K M S v P q 1 W K 2 L X / I X N + R 6 b P n L I B p T 8 + u k d B 3 p W z F j o i z q l M S 7 V C h W u L w L B x Y L X V T L N g 9 j S Q T s G u k A 2 N K y + l f G y l U s P z 5 9 8 f V K J 6 8 n r m N x R 5 t j / / 8 z / B Z z 7 z A + b v j m w E l H i 9 y l w u F X k f f t C + b z N L 5 Y / c Y N 5 L Z i Y O Y X T L L Q Q k v U K r Q u 9 T R T 5 3 H l 5 Z c V c R S 9 W j a C W c O F 4 7 C M a 5 a L Y H E X W 9 H Z 8 / g s V f 2 o d N P 3 n I q F n h V 3 n d S g o e U i F v t Y i I 6 + P 4 z 3 9 8 G J / 9 P x + h 2 m u g s E C w 0 M D w X A / t S 7 3 Q x M p C C n G N Q d F i a v B X 2 c M j s 4 x H t + S o H D W 0 y j n U 1 l I o z y y h O J N C v a T K 2 A p V Z 1 V 9 C d L J w R F 4 B 4 b h 6 e m D k x T I 4 W f M x L 6 S 8 l 4 t k a g L 2 Y z N O j q G S P 2 6 P o j v w f L S W U T j g w Q g b 0 A g m r w 5 + 0 7 0 m a S V c U c U F U N t X I a 2 m z H H Z o H 0 K H g 5 n p I R n U i 9 Y u r r o a c s U + n H I n f w M r Z X U F + 5 S Z e r d f Y 9 q 6 P k g 9 5 0 B o h d b p 1 H w N G j N 1 N v o 0 V G 4 I z u N 2 X 8 Z l J q p O D K T T G m X O 9 n J 8 H W r O V x 9 O k 9 2 P f x G a K O t N M V M r q k 8 l x 2 I q z 1 E 1 / 7 E 9 z 9 8 A 8 j Q F o v 4 T c 4 f P Q k b r 2 F A K u V 6 K 0 2 G C P z O 7 1 r Y X 5 y k i / s 3 0 5 S Y i x 2 b T B J d L N O b N W R q 9 P s v / e 7 f 4 D b 9 9 9 1 2 Q p J o U 3 j t V / V m L q x p E M 7 5 M E 2 J i Y 2 y o 6 e O m 4 Z k 2 u 1 E w 2 m 0 / k 7 X e v 6 6 / f y P u 1 B x / a 1 p Q y 6 b 4 c m q L G U V q 2 s v A G n f w B W / p i x S h I N P r t I j Z R p U v r b 2 U y Z K S m O 6 h Q c x R m + T p I O H k H S S 5 A 5 F 0 h x V t A Q Z X K S B m h A l J 2 + 8 i E 7 x r M Y Z 2 X + 2 R a T O Z Q C N T V f k O e 6 M Y z l e g i j f c N 4 Z 5 7 x l W + a X J t e Z u E c z r 7 w G N a m z i J z 8 Q S 6 G P t U 0 6 t o M F 5 q F t f Q H 8 j h w I v P Y G R s 1 F h x l 5 M U t O F D 0 x l h m a m A 9 L 6 O Q A j e n h 6 4 e w c M k N w J O 1 s p q u d g O 2 j A m Q 1 h y r d R 3 G 6 N B d p 9 o P Z X u 4 r S i L 6 o / a T A H m + V d S D Y S F e 1 9 s r M H d T s 9 h a V j 5 / o H C / b T f G X 2 6 2 s I W P C 7 D t k m K P m M / W F A L N c O M / z + Y u m r V f p y g x i j J + U a h a Q X / r S n 2 J t e R 4 j 2 3 Y i t 7 q C U 2 8 8 i 7 N v v Y T R 3 T e i m j 3 J + z I + 1 n + B A b L W Y V j F U 6 z A + o w E i V O T f e X V N k h z 9 U 3 + U 2 V 5 h l B V 3 w d 0 T z e 9 m A v z J w M Y 2 k t 6 u j q J u j e B x c I C A V j A E l 8 T v i C e f v w v 8 P D H f o g 0 V z p l X 0 9 x e W 9 P l z E o j / 7 t F 7 F p m H H Z h v m D n Z n 2 T l J L r Z 3 b k O V T Y 5 h z K B q T W B / P M d S p T d 9 M J d u K v F G K h T W M j p J D C 0 A b U N y R Z 8 5 6 L 4 N Q j a 7 O 1 G f X k v u 2 l M 0 4 g b k / b 9 O J g z r 3 b O V P k S o U a X V K L F M D 8 4 v L C I f 8 W F m Z x D t H D m F o a J h n s T I 8 P R x P k I P T 9 1 g 9 8 D m W G b x 6 k K V 3 a F A 5 m o y L X F Y K z t o U U D 7 O Q P g d d t x R F E s T i D A m s Z B n U M u 4 x q q h y b p X C a i q y s O G 0 q r e J l + j T 8 w i d X M S l U Y e D V r j F p W J 9 p Q 0 a x A H 3 r m A 3 d t 3 0 Q s V e P 4 K V h c m U J g 6 i h 2 7 r 0 d f T z f S k 6 c I + C U G + u T q u R V 6 p D V j 7 a N R J 4 I a b K b l r j M W g 5 I v / h i c k S h c D P D d y u p 1 9 8 L T x W A 4 n o S L H e m g d z C e S X 1 0 D e 8 k 8 f l J E s t 2 3 6 i f O t Z W / S X a Z T H 4 9 w f r j E G 0 P E R r r h g X t e y j S V C 1 N L 9 Q o C q y r K S q P l e J A P P A F R h l j K W p S v I + G h e 0 s F q k x a a 4 n T 5 s T t z N 9 t S M B T s G 1 j G 6 t Q 8 D W 2 5 G L r V C i t a P Q D i O 0 b 2 b U K n P w R P Y B Q 8 Z g S E c b Z 0 s E D h e A t 1 Z y a D l C t g f V p e o y Y w z H Q 0 c f + c t 9 P Y x V g q M 0 b h o 9 b g D z 1 3 a D M 0 C s s p p l t 2 L v s H n C X o / m t 3 X S Z l o A F k r Z R N p C A c L T 2 D o e p v 1 q P w r B X p j j z L F d h t p H u D m z V s M m A 4 f f B n 9 A / Y K d U 0 y 1 j k 1 U Q b K Z U A p I a E 1 R M H 2 Y i 4 b X P q H N 2 4 D y / Y A d g r 4 a h n o j + L i x X P o o d V U w N / x H h I D R O c L Z l r R 2 1 N b o d n t H l q X n l C T 8 Y o d B H d E 9 9 3 c z i z K s t h A t t O u P g + t Z s N F i 9 V L 5 a G S S Y H h R S g U 4 b 0 s + K l 0 Q 8 P j x g C o k i r D 6 2 + 8 h p 6 e c d N I t a b f Z P W 8 f i 9 p C M k 1 l d z d p F e q H E c u / T o B l z c W t U n F q b d q x p r K K z n o h d a a e V T p L Q t N e i l e V 4 Z e p R S Y y r x 3 r V k i L Q z y + w a q p D 8 t q x e O z b v Q R S / T Z P B e d 6 w h F H F j q C d i l K K e o R G g 1 r h J D 2 t r y w R T n m 4 1 R 5 Z F b 8 V 7 W e 4 m F l a X y e W p i P 4 E j z h c U R 0 x k y L X 4 S L o n K E w y p Y P H h q K 9 6 J 6 E i m x x 6 N 1 T + 8 G l D G Q L K X A c v L M 2 w j F Q 3 y X o 1 c u o m 4 R U C q / W X + l n G e L 9 6 I l F m U i Z X O 5 2 J b 5 H A 4 9 / S X G i G s 4 / P S X s f 2 m e z D 5 + m F E h / s J k D y S g X H e n 1 a / z S r 4 h g U Q 8 F 1 U U H p d U U N / A E U y A 5 X T Z S V 4 F 7 b 1 y m t w B + x Y 2 U N P L W N e S 5 9 i f 5 T x l U e f M p 7 y 0 s R Z 9 P S P U e 9 0 X h t 9 b e l M q W t 5 Q i h d f A z O s U + i F b C Z R a q 0 g u 5 w H 5 b y 8 7 g + f A T F 8 P e b e + u Q 3 n Y W N V 4 W X Z q H v h O Y D r x M F k E H o n h d o U Y H U J d j q K u l K 9 h 8 1 y T O q 0 W N o 0 6 R 4 o s S 2 g C q 4 r V X X 8 a d d z 5 k L E B H 7 C n x 9 k B u J / a 6 O i m x M S Y z H p I N L S D p u i F / G f n S l e d r R r r v q t n l p l H o J Z q k H x I l H n r 6 t t J j O O x M F R u g 0 i j S A q d Q K k w g 5 j g K d + l t K j I b s k 4 L 2 7 T T 2 g X N b 1 M D 8 v q t Y A V z v j o W X T U s u W I o t Z z G c 2 i J i Y 9 8 3 0 y J q a 7 x 2 s p m s a y O b v R g J y Y r Q d z i D Z s x r H B g D X 4 G 4 N 2 k o v 5 8 D Y 3 l C g q z O V Q z y u K p v D Q 8 D C X c N D K l 6 i p i o z v h T I 7 Q A 9 H 6 O x I E G a / d H i I w I s X k Y S b z 8 l j I e 9 A f 0 9 C B H R t d K d K G F r 1 4 C 7 n 8 l U q n z K f J t C l m c 9 Z w f v J 1 9 B I I V W T M n h U C l B Y 1 k s c y a m K c h A j 8 j i T 8 r i Q N g B d + W u x G V c Z L F N I e C z x w 4 G n s 3 2 + v Z d K c u 3 q t T u U P 4 M L K A R q s M j b F 7 u Z 9 g S c e f x Q f + Y 7 v N n G X x I Q B 1 B m p k W h j 9 t I X E R r 6 b v P d u 4 R t i d w Z 4 r I H z Q 2 T Z 9 9 L j v 5 p C d d / v 5 3 g 0 L J + D f w e P H E I 3 n e u x w 0 / 4 F 0 H R B t Q k l T R i U T g 3 c 6 j I 8 8 8 / T X T 1 v f f 1 o e a 3 4 7 Z H E H G E D T e 8 L K C D i p w R 1 Y K D r x 5 a U M H X k N 0 Y x V A n b I u H t y x / w E D p u r S S + 3 P g J 7 A 9 v Y 7 4 I U L v m + a 4 R O F E P J V t U Z x 6 j K Y 1 o q 2 B b 7 A 2 K s D J m P 1 K J c b Y 0 O q f H p m w V y n A 2 7 t K y D e X G 0 u M 8 a a R s M 6 Z 5 I N D H 3 Y o a Q 1 b A + L F C K 9 u A T r P x 4 h 7 / c j 4 g z C T 4 X S D I 2 9 n z 3 M 6 M J N T + R F s e X B K p V q u e r H Y j W A h V o Q c 5 U Q V i p R p K t u A j Z P o p S D 2 7 e G C 7 N H + L s Z K u k c 6 7 R I J V y i p a U i K s t E e u N 6 8 l k 4 v / E M X K S 6 s W 6 C p 7 V G 0 k J a S / B b X g I l S s 8 c C L D D g v a r j / H L B p o n M J n 6 v Q t M a h e 7 b Q Q s D x V b 0 u k z g U l g k 4 e q k 3 q u Z V b p j S q G 7 l V a N D q t R d K t G Z Z 9 g S B j n K d k Q i N H B S x h a k 1 U p 2 K U X 9 c X I G R c b 7 / 9 d n N t i c D U k f H E H e b V 5 Z I n c O G j H / u H S K 1 c M m N Y E g N u G l B 1 p 2 J m X + z K q W x X i L J / 8 X 0 f C E y L k w T e 2 I t 4 8 n / 9 l t l c K N w M Y D J 9 A T d f d x t O u b 9 8 G U y S D p i 0 w D P q u 0 Z b t n V N B v / B h z 6 O j 3 3 8 U z R 6 t z F E K S D g 8 8 B R a G r Q D 7 T a b F w q z E b R P D q J G u p a o p v r 2 J j 9 2 y j J r f e R T p 1 k k H 8 R v c k e v P C l k 8 Y L b S i / k S 1 9 z 5 n D T l w Q 3 O x 0 0 c T f + u 3 / j N / 8 z d / G y 2 9 N 4 + L k J f z u f / 9 f i M f s t L c G h T t y O R a 4 D P D 1 e u y / b Y 9 5 N U k L / j e f K z O G O k t V X U b R m q b C r J D K M Y Z w 0 M O 6 / Z i Z m + H v P R g Z H 0 X r w R H 5 H s Y 1 F h L u i E l Y H / o 1 B s 1 s s 2 z N j X T N h 9 W y F 6 m 8 l y A K Y q k U x H I 5 h C I B V W 3 S 6 z g U i 2 j J e h m R p A e f f / Q A c o 0 M P U q Z c Q I V i L R C g E J 9 i i W j 1 6 Q n m J m 7 w B i O l L C c w v z s e W Q z l 3 h X e j T i o U n q a c a d 2 D b m k C K 3 O / i 9 R F N m O v 0 k R 1 U t F 8 3 n A p K X g b h W 5 e r w e L 2 8 l o U T J 8 7 Q M / N + B l Q F 0 t k 1 J H / q / y a N 1 Z w R 0 l 7 G e E 1 L y / 0 r G I j S 6 D W V I d S 8 S n v c S v f w b Z g X t 1 F 3 l E X e 0 f s g F Z h e y A C H t L 8 r a J i D 6 q F Z 4 Z r B 0 N k P I h h Z 3 / j n v a R Z T b f f X S k T G y Y M D I V n 0 T e 2 H Y N b d u P M W y 9 g 8 R k y C M 8 g y 1 D D D 1 6 / a s 5 R t p P K Y 9 5 L k o E m 0 m 3 9 X 8 y u X 0 v l N t I + V Y Z f U m 3 R U 6 + 9 a j K + 3 1 T U U H L l k t N L 7 w a X b f 0 2 C D 2 A G j m X o W f w 7 m I L b 0 E + 1 8 I P / Z N / i n K Z g e Q G G Y g f a 7 8 T I O z C a i 1 K M N D C j / + 7 f 4 O f + P F / j Q S B e b G 6 D d v v + 1 F + m X o X w F f p T T s L E o 3 i 6 G h L q W r v 5 6 D s V I 0 e O O g v 0 b g x 8 L Z S y D o W U G Q g X m H V q j w E q u i f z C L 7 q 6 + h e n g e z i M s q 1 q I l 3 Y 2 N J 6 u x Q p U f e p N j v F D t h J A n t 4 p 0 w w i p / e V C I 8 A l Y 4 0 h z / z U P E s G i l G B e T 6 y / i Z f 3 A b 4 z v G V w 6 f S X I 4 t C k K z 2 v 4 G U z / o 4 / C + / 0 P Y m B I M a A m X k b Q 2 z O G a G x E y B O s V Y 1 v S b Q y + E p j x / Z l G + i + y m R V y l k q e Y l K w h j A z B a v 4 7 r r t p s Z E q K O 8 v y K f d S X y n J p s F d x k A y T m R l x u U g E E 0 H i 0 c C m 1 c T v / f 6 f m u + l F 2 Z i K 6 9 T I Z A F W G U C 7 b m N w J H n n 8 D h F 9 8 w C y Q V r x 5 9 6 S k y g 0 W c P 2 y H B y 2 n P X 3 o f W U D q + q I B m j H u 9 q K T z n + 2 m 1 I L 8 + g / 5 b b 2 Q I R 7 P m U B + F w y O i 0 k + r R 0 d + r J y I I V J L e S B O 5 9 l S v j n R o q q R j 1 J z x / X B + / 7 / 4 i U f M 2 M p 7 S K F q o T d s x z G i a V q f 1 O G 6 G 2 U j q J p 1 N p 6 L Q a T x O C 3 M M U 4 I t f P 6 5 C y Y O / k 4 R o Y H a Q E 8 7 P Q g 4 s E F V s 6 F K K 1 G j a b 4 3 P G X E Y 4 x y G z f U 7 P S J f J u a g Q 7 d l v 3 R n 5 6 G L N + j C I s l W t s A D a q X w P / l E j E h V K 5 R g t b Q b 6 R x 6 P P f x X d m 1 z 0 C e f h l I L x H D V m 5 e f e h v + 7 N q F A M I V / Y A / q 4 7 T g Y X p w g q 3 i 5 D U J u G X y s 5 W a H 1 k C q d o g 9 2 4 o 6 S D v F y S d V N g M x F x B 0 k Q v g l S u n k C C 1 9 f E U S c C / g R 8 l h 8 h i x 6 Y c U c l m 2 d h m 3 A 2 a R 1 J K T M F W n 8 G 8 R 6 2 k e U I o 8 x Y x R N M w u U N m A 1 D H L y P f Y c P J m q T c 8 s u J I M a c q B H c t N b U v E 1 A Z c q Q V D x Y 4 J J i m 6 W u / M H g 0 P 0 s A R X o 1 U y H l N U M P / g N h q H M M 1 C B O 5 W G B d e f x 2 5 x T Q u H T 2 K s R 2 3 0 i N F 8 N Q f / y e E y U K C k Q T 6 o g E s X 7 q I f H o F 8 Z 4 u 9 p H G 9 c g 8 t E K S 1 6 u x f 8 Q q e o d i m F p K 4 d C R I 8 h l V 3 H y 4 i X c f t e d 6 B 4 a I c B Y O B q j i + d P 4 C u P P 4 O b r x / D l 7 / y F e z e M Y K 3 3 n 4 D Z 0 6 f x O l T x 3 H + 4 i R p 4 w I 9 + Q o m z 5 + h 8 u f h q i y g V p h m X J z i / U j J Z 9 Z Q 9 e c x O r Q Z 0 a 4 4 6 0 J D L x 1 m G a o h z S Y X B b W Q z x d o z G x j L T 0 z x r k t m o o n w 6 1 D n 2 r F 9 W X Z c J 7 1 z u R X W + c W 1 j f D u J Z I k U X B n j z p v C J x c C 1 p l u b g a C + + 0 m / E h X W / Z 8 9 d G T P t i h y H M 7 w V x 2 a 9 h u 4 F P V 2 I s 9 / P z z n g I x c d G x 1 5 / 6 S F s i s E l Y B t w M x 7 X C v 7 q M b S L I 5 U p k Q v V E O 6 u Y q F z I s o R T K k X 2 8 j w d / 1 0 A o H C G R P z Y E k j Y C L 7 6 1 6 l l 4 k T P p D 9 a M X y x K 0 F 5 1 5 n H Z E c C Y f Q 4 Y U r 9 a Q t Z b n d h B M 9 D S V N J 1 J H G P e J M Z 9 c V i V F e z p 2 k w j W k D L p d i j j D g 9 Q 2 + 5 h E Q + h 9 z 0 K q r z Z e R W 6 v B 7 o v R u K d a F V M d D E C V 6 4 e 4 a g S M x C G / Q i 0 Z s K x t U 6 5 2 u D S i 1 h w z Y u w b n Z c G 1 2 5 F m Y N A w F r K M E 0 2 b 8 T s q b I s g d b j t B Y 4 t N + v t X k a 6 V K D p o R I q M c E Y U C l z e V n t r + B B l A a s m 2 0 U 5 t 8 E W S s A N 4 2 n i X f Z 0 S b D S i p F c 2 f i O U O l K D K C G r h V X 4 l e N m u k k A 0 / a a e b 3 q v G 8 + w 4 T N l a g U 3 z 9 p 5 + 6 m 9 x z 7 0 f N r 9 / T 9 H s F q e d b F j J A V 1 h 8 9 Z I k / H d 8 9 U i + g 7 m s P t u e v o N 0 q F u a r O N z k E T b t M Z U t u c v U G m M p c j u 9 Z n X n R E / S 2 D d L W Y j 8 a 6 b R f 7 X i L F F p h 2 9 b 1 / 1 k / S q t u c V o 0 j M M m D a A T 9 a i C e z O 6 B o 3 g e D 2 2 3 P 9 / U s 5 2 B d x / G t j a x Z f N m Q y 0 6 o t 9 e C 8 j a C 8 5 l J s S K d 7 8 b T G o s u e N K f o b U i l F B v c x Y s W L U o 0 A w l g m U o k t g c a B E i 9 N k v + S c D R R c D R Q Z 5 K Q K q w x O V 7 F S T P H z J h a K V D O C L l 8 i 5 6 d C u v j Z D / 7 q Y 7 y / l i r U W U 8 p N U E u z 0 w v k y o 5 k C b 7 L Z M S p s p B e u Q w 1 l p R r H l D q A e o m L T k j q C b 9 J b A p d N o s n k 1 G 0 L L M 2 p F L 8 6 + c Z h 4 8 G P p 0 g o 5 K 9 u D S q D F g c t 5 K h 2 V V z R E q q D x K q M Y f G / P O m i L A R N r S 2 + D F r W t s U Z P n I X H y T i K 1 t u B L P 9 O 8 3 t 6 S s Z 5 K o D T 8 t B E B A i c C G 1 7 H H 7 0 8 O j j 0 c u / E w Q R P a U 2 J i E B 9 h B I 9 v S u d Y W U a C l 9 J z k i I A l o 8 q w C l z z 1 I z / 3 e X Y e r + / j b 2 l 0 z L w 4 e u h a t W 7 A p D 7 V L J d d u 9 Z X b r + n t M E k 2 Q i m F 6 t Z H H t u G t E v F t 4 F J o n P H 0 R w 4 S 8 u g 8 k Y Z b a g L x R E 1 H m K 3 q y G w f E R b L / p N r P J T C f k 6 U g H T B u c k x H n j / 7 r f / T I x a V 7 2 n + + v 2 z r r s P n e T f d k 9 g F Y p / k j s M R s J d e l M j h X a Q 9 C o A 3 e p u w r 4 l 7 N l U Q D N o c W S P o r Z a P H e x n J / U Y z y Z a e X 6 R d I R A 2 J Q U k H V P 0 T y 7 J m p 4 g U X c 3 k w 5 M m V q k d u u M I S b R X X t C K q r r 6 G 0 8 C y K m U m c X a r j p d d f x K m J E 0 g M u J B z t 5 C 2 F l l w K i l B b 4 8 9 U R H 4 n p h B m U C r u c u o R 2 K Y z a 1 i k U C Z L J W Q 9 w 2 S L P l Z D t I Y e p u T H 9 p s G l f r p R z a i Y j U V X F T s E n w Z G s Y T o y w H V r 0 P v Q A D v 6 + T m v u K t P K V + C l g r t r p H N l T S 5 l v F M r m X a s F I o m 4 + Y h f Q r 2 D O L 8 q W M 4 f f A 5 A i h N I H k R i o U Y p z X x w g U X r 1 / n 7 6 q o 0 n j V 2 B Z 1 M + l U C i x g M y 6 C N s P U w O Y a W r U z B K S m 2 6 z w 2 w y 1 X S u L S 6 Q / d R N f i g i 6 6 K X q N R o p e i R 5 J Z p D / u v n Q f p L D 2 U O K 8 i 6 M k Z q y g o p m S D D Z f e / 9 M 7 0 B 3 9 t / 8 0 4 h Q 1 U o X d S n w l Q t 9 y 4 B 1 5 / m J 6 p Q j o b 4 v d a + r H u W U 1 y g / L y y 6 9 g y 9 b t y N I e a A H m N x N H 7 g J e s F z o m j q O 3 s A m R H v d y J y z 0 L + 3 P R C 8 Q R Q D N S L 7 D L X s J E F M m a l f 7 v A m 3 n C I b a Z 1 a 4 w v 2 X 9 + L y 0 j a b h 0 u W M k J G S v l 8 E l c T 7 4 j / 7 g E U 2 O v X q m + b V E K 2 e 1 b u p q M U k C K o I U v F W + a D Y O 1 H s X O 1 Z A S m 1 I G k i 0 a 2 x n 1 o Q d / D r t b A m V u t K Y p r U m V a R y K S 3 r s K o Y S 8 g 7 6 f w 2 c M y l + A / r d J n n 8 v 5 K u 7 Y c V F h 3 D A i M o h X e D U / v n a i H d y G Y S G B k 6 x i G t g y j U D i F U i C J N V r p 0 E Q a 3 r e W k N 1 E J W U 5 d K c 8 g V J g x y / R J u d Y t R W q 5 R q 5 9 V r d J T 8 H r 6 N s D o 9 F K k y l Z e 1 4 V I x 3 q N E y L q S W 0 B M e Q L o R Q G t p D d P z i 1 j N 5 3 F 2 t o A s Q e E L 0 h J 7 y 0 j S w w V a j J v o 8 Z Y W l p G M J R m b r C J V T W N g 0 K I 3 q 6 C 7 3 4 F t t w 2 i / y Z a 6 4 E + Y 3 Q q 9 Q x B m s N g k h 5 X w w v 0 O E 0 f r + l g c O + t w U N D 4 P Q y / n G m + H k G r x x 8 k k Y u h f M z p x A f s M w + H t X 6 C V R a 8 6 i 2 M j h w 8 E 0 8 9 9 o B b N / W z 9 + F k c k 5 c P 7 c B K Y m Z j B C s + + k B 1 J S x s X D 4 6 I R r N K 7 k 0 I H / V 5 8 4 w v / G Q s X T 2 P z d T c Y y n v 4 u S c x t v M G v P 6 1 v 0 S / p k / R S N X K a 3 j 1 0 b / G 5 r 0 3 4 9 y h V 5 F P M W 5 6 9 q v Y R u t f z O Z w 9 u 2 X k O w f g Z O 0 z 6 n B O I r 6 d e v W Y f a r 5 5 u C 6 Y + + 8 n 9 j 7 4 7 d B E E C Y 4 x d P f E B O 8 a p N j C y a Y q 6 8 O 7 0 e 2 j h D 7 H Y 2 A K / p p 9 d w 0 F I l D z p M J 8 a d f L o 4 V f a A 8 j r I j A Z U F E d N a R j f e n 1 7 N V e 6 3 1 l I N I g 9 b M 3 / e / Q M I 0 9 S J T + 9 L Q m U L V s D 6 W t k L W 8 O F v Z A O G 2 X E 3 h 7 B i g i W L t A g N f N g A 5 / 8 s X C B I C 6 a 5 x p X o F W E 3 z I O / X O h 8 q + 5 s H j + O p J 5 / C z l 2 7 W N F e v H 3 w E P 7 P f / U v U a 7 a e + R p e p A G c q f O v o P Y 2 C B e e P R / I D g Q R + / u X r x z 4 S 0 E 9 g 6 g g A k E X V V o P E 5 b m C i 9 I N M i y 1 r n 7 3 W o S e u 8 Z t P D x q + U 6 L k 0 k 0 D z 3 V w o N w g l H j W l y W s 5 M r M o l d x N 7 z O I w p k a b h + / i b 8 L E G 4 N 5 O p 5 V B x 5 U s N 5 e P O H s b k 4 j w 9 3 D a K 5 y O u k v C j 9 j 5 d o L 1 r w / v C 9 J h P p D a 4 B c Y K s t 4 F z z o d p m M Y Q K v a b Q e B K 4 R K s A H + r c U T t v u q p I h G h 9 S w z / m B z u y w N 1 j J u p H f S 0 c A q P c o 5 t l 1 J p W a N J M q A d l N x + t i 6 v X C 2 e h B 1 B + k t + 2 g s 3 P R E 9 F H G G t t x q t Y D 1 U n L P G 4 a L W q R P S h s b 2 7 Z 2 T 5 s 4 6 R b S S c b p t + b G I s M h 5 d E f u U M / L H t 1 B n b s O p 7 G V b t 5 a D P d I 2 v f + 3 L + P h 3 f o / 5 / l r y S / / t v + L u f / L 9 e H j t T V T 7 r p z 5 L X n j L 4 / i t k 9 f b x J d Y h A d c W h v i W A 3 w b L u D S V i R p L O Z O G N o m E X 6 f e x o 6 / g + n 1 3 X Y 7 B J K K 9 y i J L r H R q q X V 1 8 P 9 B 5 F o x j c Q E v g U 7 g y J R o z 9 9 i n + b v 9 Z l 4 5 K R j r h I w 4 r l 0 / A 5 + 0 n / 8 3 h t k j S K 6 q D l B 7 c o u 0 j O 3 q D y 0 g V S M e T G v X y v Z d i k K b y f Q m F l b z K F H I 0 T g 2 R 2 k N m F R 3 j 2 t L C 4 f J 4 U K o Z s 5 j R q I Q 9 S z U V 6 I Q 1 a z i H k q i H A + E m p b g / p i z p f 8 2 A d l 0 p w j n h Z J q f u Z h R I c / i k J n V 5 N E 1 F W m u g F P G b z T S r z m 5 + x j J U W c b Z J D a F b 4 D P F 0 W 2 V m D 8 V U C O l D S Y T G O T / y B u d G S w p 9 U F d 4 Y N Q V f Y o o W r L + T h 6 E n B 2 d X P 6 q 1 h N l D D c X r D s 7 V b 8 c L T w C 3 9 9 2 A w P k r l c 6 N U n q U X J g 3 x F e A L V N A T L C H E s n l 5 m M 1 F n a S s V p 7 3 X E D Z W m Z b T C L A d t v 6 8 8 c w + w v X 0 S P L r 5 J J N A c R d G + C s 9 q L K E m d u 7 k b Q S t k H n z g F W j Y t l J 2 B 4 2 I m R F B G u T z B Y 3 1 1 h C H A O W h Z x l P b i E l Z Q z I z 8 Q m t F + 6 Z D 1 Z o v E q e n k C p s l 4 V k Z L 5 k u T l Q V a b e K j 1 L s y j 9 q V y c v Y p V y x N W c l 7 0 B X i L p F 6 v j W M l l M N I H 7 A 5 o 7 + d 6 6 e / T P S r j + H 6 / H W B L z l B X G X d J P 1 U n 3 7 b A c l V M 7 A d N R G o B f Z j 8 U w 3 5 U 3 + I E 3 H 5 7 B f i 1 x H n z d 3 / e z O X 7 V u S 9 w C T p U G G T V G C B V O B r z S j X A w P s B Y w 2 V W R p W Q m l k G k l m u S r D J Q X s 0 V a y S z 6 Q h l E v R o v 0 X 0 F V I W 4 A h b 5 L j v W A I o N U G J H 5 V m A A p U + T 4 u R 4 / u S Y g u W o 8 b r g 7 S t 2 i A U q h d J j f q o L A z m 2 W Z 1 g i h d n 6 W C F A i m d g f w e s K 7 M + K k k j L O 4 z U 0 / z n E s n p 5 R y / / d v G a 8 g Y O L 1 + V i q W 1 U 4 y p D U V E y x c Y H 8 S t B O m C h c U y 6 1 M v s G y r a P h y V I 4 C u q g 8 W i q i T K 3 b z 5 s E G Z A P M n Z J B F G k Y Z r 1 1 T D B 3 j 1 a b O J c f Q B W Z I x e L o J U n v 6 m V M Z r 5 2 g Y k g 4 s O R a R c p K + W d M s S 4 Y g W T I D 1 z n G S m u N J a S s V d J H e k / 6 1 X L L h f 4 n Z z H z 0 A B y r J 8 m n q 0 x j p J X b b Y C V D j 1 m V a t a v y I C s d m a z E m P P X G i 3 j r y S 9 i Z f o C R r f v x d z F U z j z 1 v M 4 9 t I 3 M L r v V p R q R b P s X D T J t v o 0 D t l T r F e f u s s o q I y R P J h A p S 0 A t B 7 M 6 w u p t Y 3 y K t N X r d h Z Y e P h W l r L p l 6 w d 9 L 9 2 v I E J t i n H + 4 b x 7 h X I + P v 1 q u N k t h B f S I Q O j I z P Y 3 e 2 T 9 G v e c O x t T r 0 4 r s o Q X p l c b n z E d G 7 F h e 2 W R l M G 0 H o Q W N M u g b R f f o A P D y 5 N h v R T Y u 3 d C F O t J c f Y k 0 Z O w y m i X v 5 f 2 E / c v X U Q v S o p V q i z j H i n Y H c 3 j 7 E m M S S 7 u W k r K Q S i 3 n K n T d D U S o v E r 3 s s n Z e Y y 1 + G e F S l C u V m m F a e j Z 4 F n S s t c O v 0 H l K 6 B k 5 u 2 R x x N s U g x h 1 + P U x N c 4 b b H Q w K D e S r O h K g i w k 9 0 E g / i w L 0 O P 6 H c Y i x + m 1 Y 3 x N c R i + m n Z l D 6 R X 3 T x P I X u G m d y 0 a v V K 5 p + Y l M a B e m Z I v + 2 e h h / B J F n L L H t G 0 9 i Y e s o A / I M + n w r C F t F s 9 F J / e A y q m O k U 1 S a X G M e a 0 E / 5 q l P M 1 S + J Y c P c w z K M / V e X j / G a 5 F u 1 U U x e e 8 w + T s 9 U 8 W d Q s 2 z Q i O x z N 6 d R c M x z 7 Z Y J W D W k G 7 m k C O 6 8 4 z / q i x 1 l Y A S m E p U / E L T g X z D j T w 9 q q Z T u a 0 4 m 0 P p j L i h Q 9 r f o d F q 4 P m / + Q P s u P M h 7 L r r w z h z 6 A A W p s 4 Z m t O o 1 X H 7 J 3 8 Q Z 5 5 7 A v 6 B X s Y 6 y h D S 4 y n 9 z l e H t x t W d U Z W y Q B J U 7 f k h U T n z C 5 F L M v v / M 5 / w s 0 3 3 8 J 7 a v B Y 8 0 K p O 9 Q H q Z X 2 W X Q s H c S z N H J T s 2 / h 4 Y G 9 2 B 6 w B + q / m c y 9 9 G X E N l 3 X / o v a x T a I x a I G T J L k h j l 6 V 2 / d P Z t x I O I j O 5 J x o E G W j g s 0 O s 6 c O Y Z k 8 s r p T v J q 8 5 k C U p V L / x u A 2 g i k y g o c r U V Y o X 3 m 7 w 7 n l m i D S k 0 i v Z Z s B K Y A l S q d x V w q i g U G v G 5 H l l Y / R f q y g p 0 9 y 6 Q z e V Z S j S B r w I Z W u l R 0 T x k i d p 5 A V a J l z F a 0 a e I i f F 1 U G n 5 X Y b x F H 2 D i L 5 O N I j h c D o E h j 4 a T M Y a n i F R j m t d k b E M P q e 8 E q p 5 D q 2 i N h C H / F 2 V d a q s r i D O G E p h c 1 D Y D J i p I z 0 + x w x / / B O 5 5 8 W t Y u j M K L + l L l S D W 5 E B N 7 n W 1 + h F 1 J F k 9 C 0 t b F H i X 4 f K l 0 O N e Q J h 1 k C d z L J V R H g h Q y Z v I M O 5 Z o f V d 4 n 3 X e N 9 s y 4 O L i 0 X U 3 Y y X a m E q v B 8 O b b T J c r b c j D V Y f n h y v G 8 e z s o M 2 8 l C w K H s K L 2 y j A 2 V N l / z k P b 5 6 L U C K N a 1 v M R t Y r 8 i g V R o e J C u e l G k k n u a e o Y U D Y I r i T r / 1 r Q r D T M M 7 N 4 H 3 b J U L W J 4 1 1 4 M b N m N R P 8 o + s e 2 w 6 F 7 J O z Y Q / P z V o o n y C a G D U 2 k B W O M F y Z Q 6 G l E 8 9 p G V i L v J w X d t p X x m p c g M U a V u q T f U b y p p / A U u v j 5 M v Y G N 2 E s N s p 4 n E b t 2 i t + L s t a + R S N Z w 3 z r + 1 D 7 / X r q W 4 N 3 L v T h 0 m P 7 T 0 C B W 7 p q e 3 B b C r a C V O 0 A a n U V / M / 7 X 0 1 7 P e 5 X A 7 + Y J x x o Z 6 + Y c e I S r C t V m Y x F O / B W o m x m f n 0 W x A p n D y Q 7 t L I H k O z v E R L 1 I W V 6 v q e 1 r b Y I L p t 9 N 1 Z w Y 7 I e 9 k e j C V m g a u M m 5 Q m d 1 i C S B l 7 e t P Y 3 r W M w i / + B Q N q W l 9 a W 3 t M p c r z N B W m Z d L L 1 T q t H n 9 f q W Q x l Z n G Y r V E B a p h o Z T n U c S F 7 D z S 5 N 7 F K j k w F T u z N o n V Z h S z l Q Z m i r T k Z k R d C i H L y s Z k 3 d J 3 d F H B G o b a u X n 0 x L u N N 9 L U O 1 / L g Q A P H z / P / N o N + N B v v 4 X 5 X 2 E H h v w Q G X C 3 C v y d Z j z k E V O 7 s 9 H 7 / F F 6 p R C S f g / i p D Z a M a q W 0 b 4 2 l 4 Z J T 0 l F c 6 x 7 j v H W G X q A 0 Z 8 4 i O E v T K B A A J A o q X T U A i U a a l T S B h Z T 0 w Q S F Y C x X 8 + l W f L + K i p 5 7 R V u J 1 b k Z W 2 l Y L z X d J L 6 + v D x n 3 m R s V 0 I q 2 U / 1 q o B M 9 u j w M + / 6 5 G X S f l 8 K P N e A l a B 8 U 1 e w K 6 m a W w y p I Q r S G M B O W s e R W u J P Z N i 2 U k h W 5 p R Y S u h R G n 9 o d C N 1 A / t K u Q 1 r 1 J a t 5 N U 2 q u l H j b w O q L W T i T H s E I q 1 5 H T k 8 / h J T K L O g F / j y u I f t L Q j m g / i W 8 m e e 2 v J q 3 u o 2 e k r K x o q 1 t b H P m L 7 X c C r m 3 M R U / l E Q X 4 j q j d R P X 4 g v m 0 Y i 1 7 Y v Q r r 7 6 O C x e n z F z T Y n t D I o + r h f 7 g I N u 4 i m 5 / 1 w f z U N f 1 L L F D G H T z n g + M T 9 A q 5 V A v L c A Z 3 k l D r N F 7 4 L d / 6 z e x l s 7 g + P G T O P z O M T Z U k g V z 4 u V J 8 p J v I o q x J t e o 6 I V e c l i l o o v Y l M j A 7 y L A y P 2 r z x 6 H + 9 5 x K m G E q q I H c 2 m 9 k R I T 9 B e e E C m O F 4 W F F + l t R l C i l U n T k u q 5 C T O 5 F d z 4 + J d w c X w L F a b I a 7 M L 3 Q 5 S s Q k c z P p w p r i E i d o E P V 8 d X r k c d r 4 U U U Z D O B D U h / 8 T 4 5 T b u l D M p G i 5 / L w q w f A z B 2 E 9 M 4 f G A 3 1 U d l t E a a Q 8 N Y K J 2 E W h V E I g 4 E K 4 4 k E k P M h y 1 3 A 8 R Y D F 5 q h c 0 w g q A e K 0 x 9 J 8 W s / F a 3 T / 2 9 c R f H 4 V Z + 8 M Y / m T e z H 6 l x d x 5 k O j a L r o v R q 0 9 H W W q q m d f N w I h O k B 3 f Q i b v q 0 X n p R X w F b + r 2 M 8 R q 4 4 a c O Y / H h f t I 7 A o l g K p L W 6 S k o 7 9 y z y z z D q 6 G 5 h q R 7 d X 5 H 8 o V 3 7 t 5 M S t u D M D 2 p u 0 q / x L b V m F x F z / w i 5 d Y O u Q 0 H r a 9 T W y 8 X W W 5 a a G q d D I y T / 2 Z o y D T D Q Y r o o u f R n A q y p c t K q j V r o o h K Y E h k u K T I 8 l I a 5 w l 4 y / j J X / l 1 Z B J J P N Q f x J C f H k 5 r q N g 2 b h q l a m 7 G 7 C z 0 Q S S l X a 7 S Z 7 F p 3 3 4 D F G 1 z 3 R F v 5 W 3 U g u 2 d X v m d R H G S P J P + 0 k M d 9 B u J M Q b 8 P B K w s 4 5 s e P Q P j 2 F T X 5 0 6 H y G 1 t x f d d u R S Z o I G d Q D O f / c j D z 0 y F E q j y 7 2 M S H M W g d o l 3 L r N h a D X X u u T K T P o L Q S N Z b 9 t r E p X R 4 A 4 w 1 T M K y c u 3 n P 3 f m z e s h W 7 d u 3 C U 0 8 9 j d 2 7 9 6 C 7 K / a e S 9 y v F N k q 0 U R 5 p h p u H 6 V r d d l e S B X x 3 q d p N 2 F W m o p H C q E B t h Z B J Z V n / y P H m C n T i m G + s E j r a s d a W Y I q 6 I l i b v t 1 B E I I f r e W k b c w X Z p C k d a 8 F s w g 5 7 2 E s K 9 K J a D n q m u M h Z c m 6 N i U 2 P f Z Q w i c y s L H A K b A m C M c Y J D O A F n Z V + v 5 e V P m 6 v 1 9 Y D g D 7 8 u L i P 3 e G Z Q e G i R F o h L S E 0 a j e l J D m f c Y R Z T 3 y 2 G W x T 7 D 9 p t D m H X T j G v U l k g 7 / X b S p F l E 5 K l F T O z z Y m r I w / g o S W C x 3 S t 5 0 j M L l x Z K q G k G L 0 E w M z 1 H b 7 Q K T 5 x e g F Q v v 3 o C g z 0 e E 5 P x C 5 z e z X 6 K J M y 6 L e 1 n U W T 8 V C G o m i 3 G U D U X v Y q T r a p X B 7 1 o A F 1 W L x K O b h L C C J 2 e x q 8 C r F c B V Y K o 5 p w 3 R w v z p M J p + N h H A c I w 5 P T A x / h O 6 8 j S Z e 3 e a p k s n 4 + e V 4 Z l f b D U l k 4 6 X C I g v X P s m F l Z / a 9 / 4 9 d R 6 h 7 E j 9 3 d j Z 1 j d z B s I J j 4 e y U l K i u v s c 3 2 m D 0 A 1 d 4 f R O K + E V x 8 d J x 0 T 6 H B l b / x t o 7 T 6 F 5 v 3 i u z K D B p J y q J z u y A S d K h f 3 b 4 w q 6 i k f H R k D Q d d g z X A Z P x b q S 0 2 V r W 7 M X + n g s M r 5 b R R B 1 b u 7 S T q N K o r S v Q 2 Z F O B b R 5 h 1 K n 3 0 o 6 n i E 9 L W 8 J 9 2 1 e Y W k z 9 E x 0 1 d r 4 h V Z S 2 T 1 5 O w M i S 6 C K s 4 P D j E e S q F D B K k 0 2 P g P a p Y I e 4 m z h d O q i 8 W B F F r H A T h Q t W a t K O a r I 8 h 4 5 l 5 Z Z q 9 M K x j o K v D 4 X v V R j C X 6 C L + i s 0 V p r l 2 v N M N c T l s p m Q m u Q 9 / C J Z R H 2 i j D w 9 R n k P z G E 4 G + c A D K k m L + 6 D 5 l 6 h m f r + Y L s B B 5 1 x k D L z i C i V G z a N v 5 S d E x 5 S V a v M 4 m 4 k a N F D M k s 0 h M B 0 / / 2 B n T / h 2 P 4 0 O f e M B 3 2 N 5 + 7 E y u 1 X r S e p t e 5 l Y p S 0 + M 7 a Y K c V G R / G p H g G n o D W S T c R S o 6 r W 2 d D I I K U W T p i 1 Y M 6 V q Q V M g P 7 T 3 X I K 2 j d e L v m z S i Y f T S 6 P T S O E Y c I Z a N n q O p W f l k B U 5 6 J f e a n T m k l 4 q w P f r Z E v 3 o Q b Q 2 w H f D v E o / v x s k n b Y w m S 6 w 7 S r U k e 3 Q Z v s b x a x 8 J n X U Y z j t L e S q + P p J s h j q 0 B 1 7 7 L i 7 W c 3 S O N j K K o r l J j v U n n n y U k 5 H i S A j I 7 l C U w 0 E 7 L d X y d F v v I 7 r P 2 q v y T K z G t g W a i + r v M I 6 J U j X t A M W + 6 D 9 n c T Q f R 6 K 4 T q 7 Z l 0 t 9 d S r c H d d O Q a l Z M p 0 d t I Y i a E Q Y + Q / + I 1 / Y / Y 2 / 2 Z y S 3 t z f x V C l R F y r y W q Q G d g 7 I N 5 J 1 t i g V n S M o H k F c Y / 8 y a e C n v 7 Y W m c g d S u S f V 2 u G L m A D t f q u 6 g d W V k z l e v m T + m w F M V j P g i 9 D o M J v m r + Y y H 1 2 o g H N S e E H V k q C i n z h 9 B 3 1 C M D V g l 1 R P N Y x B P j i K q Y x E O G h s h L s 2 h M S f F M C a 2 0 n 9 q d J Z X n 9 e 2 R 8 1 r 8 a 5 u Z B + k t + L n B X o a 1 V 5 d b S I f q 4 m k x j 1 q K R T Y q R G 2 j 6 Y G s Y t p s f O 0 f C E q s B M 5 P d 2 j y b r M 0 G J + d 8 Z 4 k f P 3 D + P M v S O o l L I o W U l U B 2 w P x Q Z g 2 X g 3 V w k O G o W Q l / S y u Y A A X e w d P / 0 2 Z h 8 e R 4 1 t U 2 H 8 k a + 6 U a i R 8 v G 1 3 v C i U a V n a Q b R Q 3 r X y 2 v 2 W N 1 I I I Y g z 3 X w 2 q 3 q G i x N X m W c 1 H L M 8 3 U R t / 7 k m y g / 0 I 9 u e v 8 Y 2 U C U 1 3 G y v L p W g 9 e d z S 4 R N K w x 2 y L i U b t a 8 H o 9 p M F K o d s z y 6 u l a X i X n 8 M z r g E U L j 2 P O 7 f t x 3 D P + l Z n l t M L s i i W k d 6 D V N Z M P B a C e L z + 2 g E M D I y a B E G 6 S K N m Q n g q P r 2 e P e 3 M P s 9 N j 3 P o 4 C H c c O / N / E 4 T s 2 2 d k L c T Q J r t I R G N M y k J s b C w j F A 4 x J 6 w p e O h 7 M R I 5 1 N b A q E o / t P v f 5 k g r 5 q H V 0 u 8 D A F E X d f K 2 v 5 N k x I K 7 B n K + 4 0 r X S 0 q p C y O R E s k r h Z N 2 p R 8 K 9 5 p M H G E A W 0 v N v W + T E U h N S F Y t J e I d r 6 p N + W R u n l 0 Y T 4 / i 4 X 8 J d a V 1 t Q V N n F A l h R H + 8 z p i Y E + N q K f r 1 n G d 6 1 m A d 2 B C D Y n 3 L T M A X Y u + X W 9 h J a r g t 3 X b U a u V O N v 1 O B K b r A x W Y 4 a r / f g z x 7 i + R r L 8 i B L m t T / R + d I 1 y x 6 N g s x 0 k D / T x 9 C i T G W N m z R Q H K V n 5 s B U h 4 r 9 R S 9 A i 2 r q Z U N K N E o D b S G q G g D B L m L 3 m i V S q m W U 1 p Z b y o t e g 6 H G / d 8 7 j W k e i M E m N L b T h s I j J n s s R i W U K u J W W b L W a F n o 9 d m X V y u F I 0 C g 3 6 f a L A T Z + / q p V e k E e A h 4 2 J E L 5 Y M j E y F 2 3 i k Q V c X + t 3 d 5 n 2 3 O 4 Y Y q V r Y E U S A t 9 I A d 8 S t G Y t l d N G T L f 3 m T R h m f w x q N n 6 F T C K / A o s x I n h o k 8 6 x 8 C g 7 a 9 0 r a V G j F K 9 a t Q 3 r 0 v J j e M X d R + P h w X 3 e C H a P f 5 g 0 U X W 6 U i r Z i 0 C V h l X 7 u A s o b d m + n f E z w S m F l 8 J 2 F F + v z l o e z z 3 2 F f Y h 2 y t 1 E r l C 0 Y B Y 3 2 k 3 W b 3 q T u 7 a m p m l I Z E H k h 4 v L y / h z J l z 1 F m L F P Q k V l I b F y u 2 2 4 4 i f B X z G f y r H / 1 + 3 H 2 X n X a X K J v Y E T c p s B I T Z q a E n k n 6 w v l v k o 9 s y 0 P b t e R Z o 9 1 E P O / 5 x p Q X d 4 z x M 7 o 8 F U H j T w c u 0 t r W 3 9 1 g V 4 u W b V w t o n 7 m a F F 5 2 u 9 Z J R 5 t z 0 i V G E v c T 0 + p P d i V 2 G U D s T K Z U p q v P k P 9 z N P a a 1 U U 2 J i Z S h m r 5 P h z j V W c r F 1 A 3 p G C f 4 J A u o 5 x m p t U j z T w e 3 7 x O X z l k X v N 9 R V D u W n 9 X c r S k T 6 V M i n 0 R T 2 I k o K E e D 1 P j U E 0 i + J m B 1 o t e a O W A V P N F U S F 9 1 d p l x b m E Y 9 r T E Y P G G C s S U C p p F J 0 d U G D 5 0 + V K o j T c p Z Y g W y B t f L F W G 5 R L n k w p 6 G p m m Z V 4 2 c V 0 r R S n X F N 0 0 + 9 l a f J G 3 B 5 P S X E f H l 6 h R L C b A M 3 Q a 7 J y P K p V D W T k C j w / G z N j 3 / w c 8 / j D 3 / y H y L a 7 M a 4 p w + D n g S S B F G c R 8 A 8 v Y I G p J p j X a Z R d S n f K N o 8 S c + 3 h F 6 2 f T e N Z 6 h C j 1 R g d a o + E o P t j P 8 2 k U Y P s D G 6 M V 0 l V f d 4 s K V n O 8 F g U 6 e p / B l 6 4 R K 2 B k f x 6 t t H c P s d 9 7 H 2 o o B 2 M q I j l f R B u J t 5 O L v u M y u U o 5 F u 0 7 / 2 M 6 z I r B / 7 I j 7 2 i e 8 x M U + 2 W E c 8 z N i Z R k n y 7 K N f J d s Y w t 5 b 9 + O x v / p T f O x T n 7 a B J h 2 l 9 y g U S 1 i Y X 2 L / z a J n / C 7 q r T 0 G p k f h d M 4 R O 5 H H k w 5 3 Q h l 5 O L M H C c 8 p V B p m u w U t z G w a 4 3 a l p C q r N N 6 9 5 l r G Q y m r 9 U H l 6 T N 0 9 W 1 k P n e O D W v e C c X s x H Z h P g i Y + u N H 2 + + u F C m C R e q l 5 x k 1 l c V z J q i K A Z x f e p j c t 5 9 m P 2 S y V E 0 q m 0 D 2 3 F l 9 R 2 B P d j H A F g V w 0 c I 6 E a a C B F m M s N v F w 0 0 6 Q E v l r s C t p 9 l d l 6 H y 1 U 2 2 S g k J U T s T 1 / B V i i A l b j g j V P A g f N F u 1 G j B C 7 T e e Q K m 6 A s i 6 w l i z e 1 D y t u F t K 8 H a 6 4 4 C Z I H 6 V K G n o 2 B c W 8 / 7 x d H I a e H A W T R a m g J B a 9 Z K x L 0 m n D Z R L / 2 0 C P V b N F w V D T Y y Y Z U n T Q n M F 8 r 0 0 t 5 M T s z x 7 9 d J g 5 b n Z 3 g b 0 l R S e / 8 / h w i g Q y 8 h R l E t F / e 2 i p R W s X + f / c C q s U Z Z G g E i i U q K L 2 v 1 g 7 7 n G V 8 8 Z E H G I t Q G Q n 8 L n f o C j B p i p H 9 7 G E Z F K p E S 5 6 7 y f Z z w U M g J X k E S i 5 k P v 8 m 8 r / 8 J u p Z G h A t M S m r t 2 g 2 a F k 3 J T Y Z o 5 7 L T C G 3 9 C K + 9 p X / i c 3 h Q W y O 7 U P T H c e 9 9 9 x l d z B F i i u p l x d R W 3 0 V 3 t h N c C T u N U D o 6 h r D 2 b O n Y N X X z D k S A U k 0 U n o X 9 K x v u a A 1 U w 9 / 4 h O I J R N 4 6 4 3 n 8 K H v + L h p W 6 W 1 B Q Y Z y G A g g M 1 b x t A z d p c B j q T 9 g n K 5 h P n 5 R c z N z x s n s V H M s n z d k y A R m H 7 3 v / 4 X 9 v A i Q q E m / u v v / G c c O v Q y L l 0 6 g X A Y 6 H W s o D L 3 N y i d / 1 1 7 6 p E W R 2 p T i g 8 q i o 0 6 8 Z G 2 / N K o s u T 0 o h t H N j w Y 7 b 1 E n q n W C M D j E k F a F 7 c Z 6 C Q n L Y y Y Z I G b t E 5 P v D u / + B A 2 9 7 3 K T r u V n i e D k L s f q 3 k L r 0 z Y X n W t Z J d 9 M u U m n 3 V i P E 5 + r Q Z q u / s s O V j N Q 6 r l W E C d M V Q 2 P Y d E x E O q V I e b g D p / 3 w g b W W f q k L V S S l l e x Y G 1 T M 7 M S V M c p Z 0 W a g 5 6 F X 5 e o B f J E y Q Z W u P V q o u f u 7 C U y s I f I C f n t e R L g + z Y 6 z 9 / E l 3 P L m P t I Q b w T j d 2 / O Q h L D 4 8 g L 0 / d R i 9 3 5 j B 9 M N 9 W F k t m n 3 p N j 1 9 C c 1 j k 1 g Z H k R q m b T K H S G Y X M i v k a P X y / Q + 9 E g R C 3 5 X B l 3 + p n k 4 g W n 7 O q k G A b X y X T t J Z 0 J U q P a + 5 i z z 5 T r x c J B y D T u H D c 0 T o E J u L c u w l V s e s d j S d K 0 F B u 6 k w Q 4 C l j X t I S j D F Q K H 7 V q 4 W I J b W z x 3 K b t J G u 7 s M o k G P R H x 6 O J r O P / 6 M W w a 7 k I 4 e Q O 2 7 r y F 7 b e u C w 0 a i u N H X s V g X 5 A e 1 h 5 k X y u z D F E 7 H p H Y Q C O 1 j v e Y T K P 6 D 4 0 s 8 v k S h o b G z M w N K b m A N z l B Z Y 4 k a A w d m H j c i V u / c 5 e Z X 2 i I L n V o c e E i 4 s k w C j N P I l p 6 j c Z Z 1 y 7 D 0 c r R w G V Y 6 y y W l m a w Z f t N S C a 7 0 C i e o Q E q M X 4 j g K h W T k c W l d Q x X Y 1 F o u f d O g C 3 f 5 g 0 1 s K t t 9 2 O / v 5 R R K M 9 / J v l Z q y P w D a 4 q Z 8 f O M v X k b F E n Y p 7 J Z o l m s 2 r W b 0 f R K 5 F 9 S R S 5 L m 1 v Y y p D u P 8 g u j B l d f T 7 7 Q N 2 d X S H W x i m R Z z o 9 y 3 t Y T p T A N + e q S 1 e h F f m 5 t F o / s d L L X O I u S j l 6 J n U H C r n Z 7 U A I o 5 F n J u R P 0 i T H L 9 u h 6 p m K O K T / 7 C i / j 6 L 9 7 N + i 2 b G R J + e i w D Q F p D d b A 6 X o F u r b S G a D C I u 3 / 6 T R z 6 9 9 d R Y R m x 8 L v O j G 3 V Z w s B d Y Q x S d d X Z n B 8 f 4 S W O W k m 0 8 6 n 8 m g d 2 Y r a r R W C W S l t j d D b y i N o + z x N A q k E H 8 u j 2 M / n W I O / x X q 4 o 2 1 P p 5 h L A + O k U K R 5 d / 3 W C b z 1 u d s Y 5 + Y J S g e t f A L O R j 9 G m v s w a A 0 i 4 Q 7 D T + O g s Z d q s w b 6 S B q I A i 4 u H U O k 1 w G v e w 5 R r G K A 9 L K f 9 N S t h 7 y t e V E t x + k p A n C E t + D c 5 D J m P E m 4 x x K 4 d 4 B g 9 j m x U o q x D U W 5 y D Q a B G d x l a W n E Q j r 8 Z o x M / l V C x 8 7 2 y 5 0 2 M 7 6 o G + L 3 s G O x 9 x u h 4 k f m / S 6 l m + A B o l U u P 1 d R 9 J T j I E i f e j v s / f b q 9 B 7 a U V w t W J H s m 5 6 C 3 v K m X T W H s C V 1 9 E s E g + / k + l z N a d o a E f X 4 z b 2 q R a v a o q U m c l C 9 n L 6 5 B v Y f f 2 d 5 v c d q t i R D j 2 U f H C 3 1 J b O c 2 G v l v 9 d M E m U E S t V 4 y y c t t x 9 9 / U 6 Y B p p P 3 m u I 9 c P V E 1 i R Y d + t b 1 H i + 0 c 6 A 9 b Z p a 4 n 5 w 9 7 P J i I K B 9 5 O q M a + p U 9 h b 8 p E J e 0 q D v + P z L C G Z L + O H f e J 4 N T 0 C x E 0 W 1 N B i q p 3 H 8 2 e c + Y q b u a G Z B v h E 1 s w z W y n 5 k a g F + b m f n N F a U L V T Z A R b e + I U b 2 M g C B Z W D 5 V F p 1 T F q O e H P y c + L 2 8 L 8 j o r O z p L / i E c T c N y u b B G p V I P e k H G T j k b V B r y o q c A U d l U Q c d E z e f x U O C 3 2 I 2 B p p d 1 m M L q J B z 9 / A j e 8 s o S T P 3 M D z Q L j N J + f v y N p d u T R 6 3 E j w d 9 p y l O Y r 8 q E N v n 7 E o 1 L m j H M Y p m U l X q X o r J k 6 v L C b p S c Y c a H 9 E S M u 5 q + E b T 8 o y h 4 e 3 E I f m z b 9 y E 8 e N N + 3 N m 9 i 5 4 q Y N L 1 A p P E 7 d I M y m 4 C b z e s w H a 2 k b 1 9 c S X L G I 3 x r h l E p U G S I b O X e u h 3 q q s d x 0 q k 3 0 b J 6 Q F k W C S i f x 0 5 e e I t 0 s V e e g u C i Q 1 r U u w m Y W a f q + v 6 8 3 9 l 2 l y G T 0 v w M 0 V l d C 3 S / f X 5 e S y I A V B H F E 8 K v P q d w F R r z S G 1 l r 8 M u I 1 g k n T A J P m W A X V s / s r p I 9 + K 9 E Z P t t + t y 9 T K 7 b i 4 e O W K 4 c m V 9 U m N k g 5 Y O r K 5 q 3 b F Z 8 8 y l n t t 0 q Y X e r j A c M w O I j V Z U 9 m / I F / 3 D z I W s G L o c T I u Y k D v M T P a W r j 7 t 9 8 y j Y a k D 0 / 8 8 t 2 m c T W I r V k E 5 V I B n / i V l w g s k h 8 C p 0 i A Z U l / y j V t L u P m e a R 6 P E + H z o c U l G W 4 9 e c P I 3 g h i 9 g b K 9 h J a q e n f + h z 7 U 9 x 6 t d u w G 5 6 q d z O M O J d Q d 6 b 3 7 D j l E h f W F w 0 g F T i p c F r 6 / j n 8 1 / j L + X h 6 g b 8 A S p q P j X H s o u Q 1 r D 1 z 8 4 b Q M r S u q k U Z 3 5 8 N 4 a e m a M h o Z I w v v J Q S f U 7 r y O H u Z N n S f U C i H k i c G t W P 3 9 T 1 q A k a f V C O Y 3 Z S g r T j A M n 8 g V M l 5 t Y q b m R t U I o u p J 4 6 + I y z v g j e K v e Q j Q 5 j r 0 h B u H U H j 1 L W F u a U T N R d w 2 h n j u K U v Y s S 2 f 3 h 7 1 r k r 7 W p G E q f K C f V D a K w s L z d P C K 2 2 w P L K 9 U r x N g V M 7 O o L B H U / k p 2 i R V Y N F S e 3 s f Q f u 6 7 s m 9 i P X 2 o M J Y y F 4 y I m + h h x / Y i q 9 B 2 3 z g e 3 m u Z r H b c Z c e / W n a m A D t e E d D I 8 2 7 t v C 7 z r C Q a K j b G s C d d 9 3 / r j j r a j G D x Z / 7 2 d s f 6 Q p P M y a x 9 2 r + d k p / / B g p x T 1 Y z W 1 G K j 9 u n q W 7 k t 3 G y t j P 2 p 1 a v o O V v R K w A o 1 S 8 J p I q 7 h G M z d E O R X D 6 T O 9 6 h y B 6 F 3 C h j H j Y m s v w B P V Q 9 c 0 Q F x E o X U R a 0 U X o t 4 G F u 8 a w M T 9 g 6 a R l Y Z f 5 u d e D + G m 5 z J R K Y 7 e v h P 5 i h M / 8 p t f x 1 t 3 a K m + g 5 Y 9 y O + k w r K k d p w m U A b 8 P j z w M + x 8 f j D 5 y T F U x i J Y f q D X d J j E g I q K l 9 k e x s 5 f O Y 6 Z h w Z R J z / X t m N l e i U 9 w K D a i p j Z D E 1 t z c y 2 O O T t h t M f M o m F m I 8 + r Z 5 F I h w l 5 D R + 5 k B 6 n 5 1 F L N Z K u O t n T 2 L u 7 i 7 0 v b p s 4 j Q N Y e i B Y 8 o 2 + p w + 3 D Z 0 H + K N Y Q R b U c Y x e h B Z j S 2 S x 1 I 1 j c V q B o v N H J 4 9 9 j q c 8 a D J l r o c X h w + + g 7 q j B f 2 9 X Z h w N + H 4 W g X X K T R D n + Y h 5 f h h a Z / e e H T 9 t b F F Z M Z d Q W 3 0 h j Y / W E 8 t d L Y N C p S Y u N p e A T j i l u V y W t n 2 U z r 2 B 6 o M 3 B a z 5 5 g f N K H R I D x E / / T w x / M b s L 8 / V e + / D f Y + 8 B m 8 8 A H M + b E 6 5 j F j A R C 5 9 6 B 1 q s 0 m 8 O m / a U H S l i o P H M Z y 1 B 7 g U a g d i O H p j N m v J L O u Z h + G S n N q K m v I u q z H y m r Y s s o G P C 1 w d Y R f a Z D Z X D + 8 x / 7 v k f O L y h l / M 3 F 5 8 5 Q 6 T 7 4 + N L V I h B J I T u i v z u i 9 w H v G h X Z n h t 4 + 6 g 2 R W R j s y H M H t W s k a b Z d 5 I h H e 8 k U J n B Z t W 4 L X o 4 s y y Z 1 m Q F 3 W t w h f e x n e m R 6 A 3 Y v X B S c V w B B a Z i 9 / o d F Z 5 x i A i H R u g F L k b A / N / D a 5 D K r S 3 h h d 1 x B M P 2 a H 2 D N F A x k 0 C k 3 3 / y l 5 / H 9 u e n c P 7 + U V x 6 c B i Z b c B N v 3 4 G M w / 0 4 c b P H s I S l V t K o G 6 Q f V 1 k B 7 7 2 9 P c i 8 u E F k y o X Z S y Y + X a a o B p A g 9 7 Q 4 W C c R k B b D m U I q 6 S t F f O I F Z + l J 4 I Q J C z i T b z 2 w F N z m H t 4 k N 6 y j m p P G P n x C C b v 6 0 K u r O U t T e O 1 Z G V 9 l g / B V J K g 2 A 2 v F W F d 6 3 h n u Y K G J 4 M F A a q W 5 W s W w U g Q Z 9 5 4 F v M N e m Q r g O u H t i H h Z d z k S d h P d a Q C 1 w J B 5 O S N + V p 3 O u h Z 5 x E K 6 s m A f g L A f l q 6 1 j Y p P b 7 x C f c b x c U K E G d t Z b T 7 z 0 1 K W i g r 8 9 o + q b p M m 9 J l y m 8 M I 5 V f t E t P m P / o x z 7 G v t J A v E C 4 P q 1 J 1 z P b P + f O 8 7 d b 2 E n 2 n D s B x f 7 e 3 t J O 5 9 l / a 6 h B c W a Y 5 6 g M H r M X e 8 Q 1 g A i p Z u d 3 E q 9 j k e 1 s T 1 n a O F t C 0 t F B 5 0 O f / u 8 f e P n G W M + r V 4 D g 7 1 o 6 Y J L M Z K Q Q o F W 2 O a 9 4 r R q z 4 5 E k d h q 0 7 Y V y x w g S K i 4 r 2 q E F q m A D I T T p 2 t k l B k B a j e u l Z f Q p L Y 8 i G p Z m R p B f t 0 T f q C S k b j b t M h e g M j c Q D n k Z 4 7 D B U c L a U g 6 J W M R 0 p P 7 R 6 + l 7 x 3 H m v l E D M A H t z l 8 / p s J h 4 J l 5 H P n 1 m 9 D 7 4 i K K Y 4 q Z W o x q H G z D M n q + K 4 d K y 0 n P w n i K A M 1 X f a S V I X o O g i q j O Z M s t 9 Z 5 k X Z a v K h m 3 3 t Q g I 9 B v d p F x 8 K D / f B P 5 X F x v I W u s y U s 7 G G c k i n h t l 8 9 h a l 7 e 0 z c p d h A Z f Q 6 o t g Z v R P + B q k a A Z y q F 8 z E 2 n m C a Y 6 x 0 3 w 1 h Z n Z S V S D c X Q n E 0 h E x j D k I T A r t O B W j w F 6 u R X C W s W L X C P E / v F R E Q m Y I u O / y K A B i M Y D l R X T T G 6 N 6 a 7 k L Y T 9 o q v r x s 7 n L b O d 2 Z 8 E o h 3 c N 1 h k x n h e B z 1 M n Z + 3 A c b r F I t 5 O P J H + K M R X p P m j n 0 r b 5 R / b R Q 9 1 7 v Z R q R 3 7 G s l C s z O t + o v 6 o L 0 5 Z k n / h Z j 2 2 6 x b 7 p B N E A s A N p P d C G 5 p l 6 5 9 F A E h I 2 + q L E E 4 E 6 c 9 I 0 n n s H u 3 b v J 5 j V 8 E b R j r t J F s h Y f P A T u Z W n X s W M L P p C k C + s p z r 8 P O b / i w t E 5 L Y m 2 O b b k M p h Y a X W U G k 8 K 4 w x f f 0 X H d c Q O J D W H j l Q r H 2 G z d a H L G k W / t Q O j 1 k 0 Y c d y I H v 6 d d E R o l R q I e i q 0 y G V 0 + Y p I + P I E d A F h j f 2 4 K 4 j 4 w u j v l e f Q f Y F P / / K T c J X p 2 e h 1 v + u R F w h e t x m D I x n D s 7 9 0 q 6 E n W k n c 9 / U Z u m A q E k s x f 3 E O m f 9 x F 0 q k c y X G S I V S l q B y 0 Z g Q 0 M r B 8 j N / M M Y O U r 0 c C P o q B A W B 3 t 4 n s E a z L v N Q Y s y j 6 5 3 7 p z v Q s + b E n r + c 4 X c 1 1 M N e f P 0 n b k H Q Q + 5 P B d c c X I Y 9 s K h A V R 5 Z n p O q F b F c K W C u k s M l x k y n V 8 9 h t s Z y x n u Q p E E J + o c J Q O 2 h 4 E b Y G s H C a h m V U g z F A m M f t m E x H 0 K Q Z X r 2 m d e p i A H S K o u B u + o t o D v g 9 2 u Q W Q + c s N t e A L F B A h T p O S 0 z h s i + Y X m k o O W a l r w L L F q c y P 5 u U 6 q 1 b N 4 M 9 r Y Y l z 3 + t S 9 j a v I Y y t n T 2 P N p P a N X g 7 N k H T x f o q y e F h H K o 9 S I 5 s 3 j v Q Z 8 2 r h S G c e O S B 8 U Y 0 1 k D h j w C Y w W v Z i d Z a Q 5 k O f Z o E Y f / c i D Z p Z 8 v V o x o D G 7 J b m H 6 Z F 9 R v d W i j I Y d g J E 4 v y l X 3 j 4 k R Y p S L H S Z T 5 4 P y n X o / z x t 4 T B / 2 2 R M o z G t U Z K 9 2 3 z a I G E t d A k X H m j q c n j S C T o n t v g 6 Y g q 3 G k d K a e f 1 m 8 u / z a B M k 7 V 9 5 P 6 h B A i t Y o 5 4 4 j A h 7 j l 5 t 8 V n p d G S B u 3 O G u k T D V 6 N X l J X Y l X c X l p 4 U Q / g O t f P o + d r 0 7 i x L 1 b c e K e T e w Y Q a 2 F i Q d H T C d e u C u O c j 6 L S 3 e x 3 W J U P H p B i 9 7 O f d s K S g y S t U q 2 I u v f 0 M R Z K X A L P / y b j + H I X b t 5 F d I S V t n R I p A 8 j J n M e i J 2 G D 8 z j / T U / E A V q l n G R D 6 F w q d I 5 R i Q Z 9 d W Y Z G + l W n d 1 e l e J W e M 1 W f Q z H g i W / Y j X a 9 i u r K E 5 8 6 9 g G n W M 0 C g B r R j h i M k v k u A V 6 l Y q q M F P 4 F v N a g 0 d Q K 0 G U K j u E D D E a A n b W J w e L N p b Y c 0 i o o o K m r 2 A q R 4 t O y j c A n V 7 A V d E l 5 f l M B j v D Y / h U Q 8 R D D k D Y C 0 z H 3 6 w l F U P Y M I u O 1 0 u / E C / M 3 q 0 h T + + q + / i h t v 2 4 9 d W 3 f S u A V w 4 q s 9 6 N q d N t 5 h J d 8 0 S Y b U 9 F 9 j A W n E e W + 3 P 4 6 l q Z e w a c 8 n e F / t l 8 h y u 7 X g k y 3 K e h i V o E Q 9 i o f t m M 7 r s 1 D S l B U j 7 M N 2 n H a 1 C O i z G a c Z + 4 u E a U D o 6 T U D X Y / V 6 W y D 5 v w P / / 7 3 H s l X j 5 i k g O j c c N f r d N N L y J X s l Y 0 b J R G 8 i F L 1 y m U b 3 2 5 R p 4 r m b e 6 2 r Z n Z Y 1 t 8 l R W X V Z i d P o 6 h 4 V 3 G Y 2 n T + 0 7 m p p P I k C g L q P 0 r l K r N U 5 E E K I + T g b 4 V p J J 4 j N L E q O w J G o s k F T l O a h e w G L c w B t G Y j + U Q T F g W g l K J C y L D D B Q e u 2 c 7 j t 2 r p A o b l y d 8 6 h e f Q X i + h O n d f S x 3 k / R w j g G 7 H / l 8 E e 5 w 0 g w K l 5 t e M 2 m 1 T F 8 5 V x Q l Y 8 x E r 2 D 6 r 1 X H k X v 3 0 u P V S U 3 4 A Z W A f t U s G b B a m v I l Y K j j c 4 y h t L k l 7 8 t y K J v l 9 y t j a C H g 8 5 G i B h A O k p 7 w b 0 2 C 0 S w + P S y 7 y T o X G w R g 7 m U 8 W b 0 E d 1 S b s P B y A i n R K x B Z P L y u E H / n Q r H K d n C G E X M x f m T 7 X k r R I 0 5 O w h G I s b 6 W i e P k R 7 O V F R r b A u l h C p k y A U 3 D M p 1 Z x U I 5 g G h 8 H F 7 F Y G w P R 8 u D O L 1 g n e D 0 e b X i O k j r 3 0 S y q 9 9 Q 2 F D Q i x P H 3 0 A i 2 W s 8 T V e 0 g R t u f R B O 7 c T E W p T W j m D k r j F e P 4 Q z Z 6 f h C E 5 j s X A B Z W + E 8 f Z D N E p s A 3 r l b 3 z 9 6 9 i 6 Y y 8 B p K Q D P V a N N N 6 A S a E D A c + 2 6 8 z q k Z d y N l Y N n V N S Q o Z b 9 H I 9 n F j 3 b j o 3 r C 0 Y K K K J 5 f Y W 4 R 1 6 K H F + 9 q d + / J G Y d 8 g g 1 u F + i Z Y z j m i g i J X c u + n d 3 z e Y O n L 3 J s 2 a k H v W R F Z 2 o S o p Z S K 4 D h w 4 g C 3 b d p q K K 3 X a C R i 1 R 5 r f 0 7 o 8 m y J f n W E n 6 k k L p D R W G F 4 P l b T B s J 9 g 0 t C J j 4 0 Y b F Q R b Z Z g 5 S 7 Q d 7 D B l c I V Q N 0 O U h r e X 3 E W X z / 5 y y 8 Q T F s J P W W n n P i + X 3 4 c 7 9 y 9 A z P h E A 7 c t p W g t X g A 3 T 0 J B s Y B u E I J V B i f a f l 5 h Z 6 w Q G Z X I b D S 7 G Q f O 1 e i N L C C a R a e l t v C 0 e P v o M j 4 y e 2 P 4 d K l W c Q S C f z j X / k 6 v e E W d q Z m G p g m M I q o O W b a b V U x o r d U w 0 0 / e x i D j N + W H + q j G s q D 0 H v w + i u V a a w 0 J x g n M R Z z 0 1 C w G b U G u M X v B F 5 3 o Y S G X G B L 0 6 I 0 H m Y / J y t M L + i w u v h + F S 1 6 P Y H Y y 3 Z e L k w Y U N E 9 E Z g O e j o f A p 4 A c o z J J N u 6 y A Q U V 7 E / J F J o K a r 6 S p u E 2 s u A l P 1 r I F 0 p w s d K 9 f Q M 8 j s N a r N M 9 Q z j x 7 h R d L D / T j 6 6 C X 1 7 N R 2 N M a 9 7 h u V m W 7 H 9 x p K 7 e E 1 7 u p G q s m N L D 4 u k S d P s y + I i + 3 A e r c o i v O F h a G W J r q + x L p N w 4 H 2 q / F C b x o h 9 m S c w y k O y Z 1 U G g a h T f p 3 b k b p W / 7 r W W Z 2 M v M 5 3 X n / d d Y / 8 0 Z / + B R 5 6 8 E G s l a b g d T N Y N d N / l E Y 3 r W V k v O c A u s L n 8 e 1 M S r y X d I e a d K 2 0 5 u x E M 3 F U D c e O 8 f s b G B 0 T m N Q A 0 k U 7 P S s 5 u e j G f H b d u h S r M X r h S X a A l q l T s R s B M x h K n 0 O F K 5 n M X 2 b 2 H T S r W o 6 9 Z q x U u V x A / 3 8 8 j 3 J P E M V e z Y D X J F U X D t 2 5 l e c 4 U K l p L w v g u R t 3 U J F I G 3 p D h r b 4 + d 7 B N m w 2 8 o S l d n l V W t x N 7 + B B q a Y H v n n 5 u R d 5 W t C Q o U m M Q n h o 3 I W w h e s L X e j / i B P x Z I z 1 X k Y 0 O W b q d f T e 7 V Q G w p i K J E 9 l j A u V 2 c P P 7 v 6 Z w 1 h 4 s A 8 3 f / 6 w 6 b X j v 3 4 D j Y J o H p C v F + F t 1 r H D T 8 + l D z R r X V 7 X U F T 9 3 T K P y 2 m Y Y L 1 C o P n I 3 N i + L l I Z 0 u i I t x s e S 5 O U 9 D j V I s v p J X i U w M n z H C + B o J S x n 0 Z Z K 4 H 5 e / u q i A e 6 W V 6 B S M p p P j L g k O I d P v I a e v u 0 H Z q T N J y x U e O S W R x 4 6 O 2 X 0 d f P z 4 X U 6 o q Z k S 8 P Y D X S i I 1 P 0 e P 3 G s q 9 m N d U I Q / Z h p / t 4 D d 0 W X 0 S a X w R F c 9 + 1 i 2 E V 1 5 9 A y P b b j K p d 0 3 g d Z u H J d g e a L 5 w j H 2 V Z F n p u Z x e F A k 8 f 0 D 7 R W g c T F 7 M 1 v 3 L Y K K I I Q k 4 O p p O c h n G d p a 3 v Z J Y 5 7 N e j u / 6 r k / g l x 7 5 / G W q J N F U + O t H j r f / A o a T b 2 J i 6 S 4 z T v R + M x 2 + H a I k R C L I M r E S K m N n L w A z n b + e N 5 0 j C 8 n a m M 6 R X G v p i K 4 T d V 9 H R d i M l y e C e P m i h z G E t h H T b 5 v s p B Z i f Q l 4 Y 3 W 4 I 1 F 4 w m H z N A l v m W o 0 X 1 S z m w Z z O 2 m N t a s P F c W 8 5 9 H l J y j Z o C q L o X + k q d o T o e X q R r X h J B 0 i m O o e x i Y + H n r c j c / + X l c l M H Q d H x X d Q 0 X 3 u W p I f 9 8 s r 5 t n j J e m E s g K Z 3 l e x W x g X 6 7 W C e Q a w Z 5 D p b i C W m n Z 3 F N 3 l g 6 q O U 6 2 w T S / s o Q 3 X 3 0 V O 0 i Z t r f C 6 G E w 3 s v v u 3 h u n L F T z F U k h S n i B 3 / 1 U X q 9 E p W O F t 1 T o z J W U C J Y d F 2 B q i 5 A E H Q + A m 6 k q x d J 0 r U Q 6 f V Y Z C s 9 H y k T 6 5 4 M s J 6 N I h X Q p l I e s y e D 6 J a m + r D d 5 H 0 p Z u o Q y 3 n o 4 H E a H B m d O k Z i e w m I Q d b R w u 7 d N B r s R h l M P R x N / a p 2 P f o 3 f X C H d p l r 1 C v 6 n N e i E f K 6 + l A q 5 F D I Z c 1 n G c c n 2 R f K 5 L l J J y u 8 1 v q 4 Z q m o p f p 2 a r z X v 5 t 1 t t l B u Z H F Y m 0 C F 1 Y P m N k X 0 i M D J z U m p Z N w M B n F 9 i H 8 O M L X 0 5 D a 3 l j A M 9 5 3 4 9 P b f N q X i h K i V S i Q F w s 8 Q w T T 9 O q t 5 n M 9 L e H C w n 1 / b 6 D a 0 X / G W L Q 6 Q b S Q m 8 V S a d E 8 z r F M n u 5 u a U F i z C Q m l H p V R 8 m y X A 0 m L T f p Z A a 1 S l M e x G 4 m 4 P 4 t + t y m S / q w a d V Q o + L W q D z O z x 1 G P V v H x G / e h K U H w 4 x 7 8 g T F G g F B 2 k O K M n B + A Z / 8 l S c Q Y K f / k 9 9 4 n N C o 4 Q d + 9 X F 2 U h O 5 l V n U C i m e 1 z R J A i 1 V Y D e a w V T N K G / Q H R i 6 U 9 H + G e w I B s 8 O j Z O R y 7 s b S x i M V k z Q r U y Z l 4 r u p I e h K Y T l G 0 K t m U C h H k f F 0 Y + K q x 8 1 T z 9 9 r I V X f / U W k V Q c + 4 0 b s F w q Y m F 5 k Z S r B x / b v x 8 J f j H I E s Y Z S 3 T V L W h i V 6 y 2 j A h W a W S q e P Q X 7 y e g 6 R l d o o H 0 X g S b l 8 F V o U o g 0 3 D p e c P y 5 v V m F t 2 M 0 Z I E U 5 g G L s L 3 S n O 7 + b 5 a 1 5 R h C x e W d m M 1 L 0 N i P 6 P Y p K U J R M M v K e X m W X 5 3 C d F o u K 2 o i u 8 a 2 J I Y N e N Q h 4 8 Q a L R x R k H J P J T d F R X e / W l e y 8 O 4 l 1 7 2 0 o z 9 j D H t 4 1 4 m n f O 6 N c R Q Q r T 1 Z X O u 9 E D G 9 6 P f 8 Y D J y h W r p w i a s / i b v 9 a s E z q + 9 j w / n e f 0 k u a S k Z i / 2 a / h E Q t f / O J f 8 D s Z W R c W 8 o p R b Q B L B F S J b c i B 3 / n v j z I G m 8 U v / v K v m f 5 2 f u 6 n f + q R j l t b K V 0 w r 3 p y d 4 O N q B M W M t e Z s Z F 1 s Q x 1 + v u g f r H g o t m a K V u R p a Z b r u Y x 0 F q C N 7 S N j c k g U l S D D a d U t S y K l p N s l A 6 Q 1 L F q o A 7 d G I 2 W 0 B t l z G H J s 8 j r 0 b I a e r Z K R Z 0 z 2 3 n l H u p H P u B i + N 9 C l t 8 U G l o I E S V d a x H I J V S 7 u 3 D 2 3 n H G R D W c f 3 A L 2 y u H 8 w 9 s Z 9 s 1 8 A P / 8 T W c / N A o Y z Y X g k E 9 J 4 s A Y h D / G Q L w 6 N 3 b e L 8 q 8 v k U q Z P m R t I D M m a q / c x O v I o D G N 0 8 R J r E Q q t z q I M q Q Y k + p U m i 2 i J d R J P A Z G 2 V B J F p U L d a q g f f r F I h y v k V 9 A W j 6 A 5 S + f h d j G r e Q 6 o a Z V z n a X r M R k m a P 9 h i r L P t c 0 e x / O F e s 5 h R 2 0 l / / P d f x o k b G G c w Z n J Z p M S W Z m 8 7 E K Q S 9 X i D N G I N 9 A W 6 E O H f Z n k M K V D E R / r A 8 6 P + I D 2 s F n k W G I P b C / X C r i g V X L M Y Z L 3 Z Q 7 y v E 3 p e V g T 9 f V H 2 a d B 8 r 7 4 R P f c T z M M j m 9 k e N C I E q u X p g S N 1 F s c P p d E 3 J j P A W 1 U y i H e x D O 5 B Z K q z e P X L R x G J 9 q F / Y B g N 3 4 2 M h x b Z p / a z y a Y n z y M S 7 y H g u 2 j o k k g m P Q i F u 3 h f N j z L I / 0 u 1 y + x b R 3 U L W 3 7 q T Z t 4 M 4 t j H 0 9 Q w b U I c b h H V E d 9 J u N c u s t N 9 M Q h y 4 v T 3 F + 7 r M E V P s k P Q V D x 1 L x j C D I w D W K d D F q P N N G + X a D a a z r L O O 1 h f Z f t t S 0 4 y s l G b M 3 2 Z B 0 r I S y r 9 c C 0 / q I t n H g 7 f f 8 S x v K k 4 E o m J + n x w 5 7 R X f J r 6 2 c e b J h n l 5 B T 0 Z a a a R R d i o j 5 0 f f 0 y l Y s 1 W U R v u o c E U T O 3 i c e l q 4 R p 3 K j D P o e Z T i 5 n c T D 2 x D 0 O 8 y 3 2 t Z x T / 8 x R d x 4 t 7 N O H L X N t M p o q v a z L 5 K 6 h b U U n E q 2 q v N J 3 D / g 1 t R / t l 9 8 N w 3 b a f q + d + p 8 8 v s M C o I 4 n A 1 9 R w m D e w S V A S B W b d V y W G B M Y S D j E K r g o O B E L 8 X j d Q 8 C 2 D k p w 7 B / c w C / L d S Q c q k Q m w y P 8 u g z b m c z 8 1 h + X b 6 V m 8 I D / / 8 A X z p 3 z 4 A D Q e 4 Z x J o k K x Y L V 6 B h i D E g L 3 H F 0 L C 5 a N + h B n 3 u V l f r 5 m g m y s v o c s X J W j 0 w A R t d L N u z d O V N Z R r J T N + Z 2 h p u / 3 1 N P p w K E J D z T 9 Y F n m w V L H J 8 + w + b V C 5 L Q 1 o 5 + d Z 2 A i m X 4 n A P 1 b F 6 2 + Q L c 2 t m I f 1 C Y h h e u j d N 9 y E q G M N z u W n k W F x v c 5 2 7 M / / k 1 1 6 2 L e d 3 d N 9 o j F N A y N 8 2 j G 3 x O P s 5 m 8 S j P 8 G E W M M J / 0 v z j 4 D d 3 y f M V Y y 5 C a m a o u A y l L a f 1 B M Y o O i c u s + t o e 6 C n X p y r R 5 V Y A Z 9 i 9 c T q n H g 1 N m a c V a 4 d s L q K v B t F G 0 3 e / G l L h K / u w 1 Y i Z 9 b z q Q l b y i f v U 0 H C 5 7 a b Q k F t D 3 b D C r g b n S O 3 D Q 4 q 5 Z S 1 h t F l D 3 J J B l G 6 R q e a Q 3 D y I 9 Z D / l v d V S T F V l g E / v Q o o Y d j f Y K Q 1 6 i S J C o j h s 8 9 j f H M d Q p Y 5 7 / u C w W f q h D t Y d p V i 8 A H 9 P G q X H / V P / 3 j l w C L c + 9 7 3 w f i Q N 7 3 0 z 7 H A G v e T 3 6 s g e 8 r W K Y w i e R g + s S p Q W W p m s C B y M n x Z b 9 B r 1 L J w E W t X R 3 c 5 E s j 6 s s 8 k a 8 g g / M I C B 2 4 e A n I 9 B N J W L C u b g O Y U v T y C w U E T P g Q z m H u 7 D 4 X u 3 E K C k N z Q A m l p l L A 7 B q 0 F Y z V D v Y t y U D C R N / Z S N 8 x N U 2 m 6 g j 5 8 l q P T 0 / e y L B v J l g p 7 l c D n t / s l W F k x K P e T S 0 g 3 R J d Z / g e 0 c 6 T H n S U R / V 8 u v o i u 0 y f S Z j 0 Y B t S I N H + 8 f 7 s H A 6 D L 8 Q R / 6 4 l W M b t l r 4 l c T i 1 H U j 7 7 l x 7 G q J 0 V 6 G Q L Q E x n a x z B A C R y b X t v z C I U F 7 U R V 1 j O N W Q z W w r S 1 0 Z E 2 M G S E m 7 5 B v s q I K V Y n T d 8 I K N 5 b / X e 1 G N B S 3 h d Q E l n D J 5 8 + g d 7 Q G p b m z 7 H h A m i 4 N P F y H e V / l 7 K l 9 0 T 7 3 b p o g q f I j X J g U V / c g K V U s / D i B R 8 m 2 n P 7 N k q H 6 k k 6 F Z W Y k X F y e y c 9 l A 0 o g c l W c w 0 o e j x R 0 r s i Z l o L y J H O 5 N n h 5 Z Y X e X L o B z 5 / z C x E t F U g R 6 W q U G H z b I + a A d Z 9 P / M 6 5 h 7 s g 5 8 8 T o B q X J d E e Z A 0 K F f B y g 5 S C H M X l s X U R T G F x s R a i A c a G N / c h d I N p C d B A o F K J D q n M R Q H P U O N l j 9 b o U U u U Q G r A T D M w U r d j W C 5 A J 9 T y x a S a N R I Q x s B 9 h v P Z 7 8 0 e e 0 G w V S o L S F C w z C k D V j S H t T z L l h 1 e S m W Y 4 w U 9 o 0 F p P 7 F M G Y c R V x a X k a 2 w H b z x H F u f o b B v p / W 2 z Z U U d Y v L o 8 g z 0 o l D b k t B P n q p x H R o f m F E V Y 6 w n N 6 A g S g z 4 V n H n s B p 4 + c x s P 7 7 8 G J g 6 f w z j t H s H V L F / 7 s T / 8 S + 2 6 7 E Q 5 3 B K 3 8 K T T y p 9 E s n E O o X E Q j d 4 5 u e x G e 8 B g q q 4 f h D A z g j T / L Y G j / M A F W h z M 4 i O W V V T z 9 1 F N 4 4 8 2 3 c f b c e e w Z Y F 0 j u 9 F y l t T A j E X 1 A D l 6 8 A r j P 3 r U j U v W z Y w T / u 0 l l Z T 3 V d 9 r Q 0 5 7 Q o C d 1 F K S R G D q i A B n Z u U Q c H 6 f 5 g S S 9 R A v A X + D R W o b h M o i I h q 4 r 7 L / t K e E p s c r 4 6 G g T E q m t P n V U s 9 E 8 f i r L + E 7 P 2 p v F F i s J M 1 i w L 9 r G e 8 + z Y q v W w R J 5 1 E p V 8 t 7 Z f M 2 i o J g 0 H r 7 r A R B 4 z I x l y b P S m r a k Z J 2 t d U S 3 a M X S n 8 V y 1 1 h H E z 9 N Y p + x S 1 2 7 J O p r Z G i a c 8 A N j o p Q 7 2 x A i 8 V K u I J m 2 A 8 7 A 1 g / n Q K m 2 K k Q D 3 K 4 p G G n p j B b X 8 2 j + d / Z T / p G T l 6 X e u r 3 P Q C m g 5 k d 2 C z W k Y g 4 C F 9 q u G Z r x / B J 7 6 D n t 9 4 V K 3 H c i J T 1 9 Z f D a R y O + C e L S P l 2 4 F u W V A a h S Y p n Z I o T a u M q i i e p 4 I f / p 0 / x h d + 8 j t p G E o I W j N I h r z Y 5 l / D / d U q u m Z 6 U F m U M g C z i + f R v 4 t t E K 9 h K V T D K c Y J k 7 x f u j m C N L l e K h 8 m l Q x T U R g f s S w J 1 m + Y Q O s 3 m 7 t 4 k a C i h 0 p r 9 B r 9 C N B T e a i o 6 2 r 7 w c T r z q G i r a W l x B s 8 g O T I 4 V d x 0 0 g M C H b h n S 8 l s O / j l 2 B 1 7 7 R n I 7 B 9 z B i S u C k l i q 8 i n 9 u H q t s P b 3 j E 9 G + l N o 0 Q P d b Z l c P m n M 3 x e 4 Q 1 e L 3 K F M s L 6 7 G o / I C H w B G J O p H L C l A y u O / W f Y l 2 v t V 6 K l t U W 1 3 g S l F d n J / 9 q Z 9 4 R B 5 J D j s Z H E O R y h P 2 9 V B R C s j k d j O w X r Z P 9 l W w f e v 6 t k 9 T K + u 7 v / x d i b y T W Z t 0 l Y j m b R Q B q T P r v C M C k j y X 1 s O Y K U C 0 K J o 5 0 W r m 2 G F 6 6 I A e n s w K u z R n r m I s k R n A Y w f p y R w t X w 0 L j i g u V t I 4 Z x W o / D U q q n Z Q d Z I m a X B S M x X s u C l C X q 1 N X H z 0 3 g L j l i 9 P Y 2 C x g M 1 f u o T + p 6 Y x e V c S P e c L S P K Y e m C Q O s m O U u e x I 7 S y W a l x g S h E 7 h / 3 M U Z x V n D j 7 i 5 j / Q O O K s t K p W G 5 U p k 1 Z B s h L B a G E N X 2 X 8 4 4 r Y B 2 S b F T 7 u p X p c o b D Q 3 q u n D 4 N s a X L K / 6 k o S U v p M W 2 a U Y q I J R 5 w A a h Q h / X m f c R g / N + z h 8 r L e 3 i Y K r Z R 4 y l 2 W b l C p K f x N M d U 0 2 V f v U U O J / V W U i e V 8 N o G q 7 M Q f j 6 x Y r J a b 0 / D k v R u N K J T O G Y P v a 2 v p u E U N g z 5 h 2 b 5 B O q q + 0 / V Z n y E F 9 o Y m r p 0 8 e w 8 i u / b B o s J z x V f g 1 L t X 2 E k r L m z i G 5 z d L Z w i k u 1 g H b S 8 X 4 v W U A N F 0 o w i v p X V f Q y Y m s u m e A 3 / 7 l b / G 9 h 1 7 b A C b I v J z 3 l O P z a l q m T / L p e O K w d y 2 C G j r M f m 6 6 N x O f X U f x 0 q V F p z i s D T V J I 0 A C 5 c r L 5 r V s Q H f + p 7 T f x / S 4 d R X i L V I 6 7 5 K B c / Q a p e u 6 Z X 0 r K n O o J u U T C 7 c p n r 2 j q w B 9 3 Z T 2 U b 6 E J r l S f z P L / w R z 2 0 i u 3 A I J 8 + c w 4 n T p / F j P / H r m C 0 t 4 G D 6 p N k 8 P 0 + l 0 q T V k i y a 5 a U H 0 1 Q e x U l s W L 6 G z f 5 z V F k a g F O f G M L A 2 2 m 8 / e s 3 4 f V f v R G e Q B D p H h u s p q n Z C f J s y m J p R 4 o e b w n 9 H s Z b r S y 6 k E a v u 4 p E q 4 x u 0 p V e K t Q A Q w 1 X e g L + R M g k L H q U j C C v V + a 5 R d p 1 6 2 s H 2 G F U B q J J i x w 9 T s 1 k E L g I / E q V i k Z l q / l R L P s x S 2 9 z v s m 4 M E y F S y b h j O m B B T 2 4 e I z W P u 1 G i A B K U E e U d i L s e Z G g U V p l u 1 r 0 f n A q y V D D W j 2 H 4 / k Z n M o v 4 l x m B V P p D O Z z J S z m S 9 j V n 8 Z a u U p q W i N z s f c 7 V 7 3 p X E 0 / 2 P u a e 6 j o B A W / 8 L r L h m r p q Z U T 6 Q O k q + f V S i Z Z o Y m r i a Q 9 O 6 J Z O I / e T a S 7 7 W 2 y B R a B y V b q O j J L E 0 a h m / n D q J E 6 a t x J 3 3 e Y i A G p k R Z e f / U Z f P c n P 8 O u U I 7 U d I 0 N B q u O P / r C n 5 t z N d l W Y O v E f 1 e L r n l Z j H 4 J N / Z r R 5 w / / H 9 9 p 1 m + 4 d E 2 W G y 0 m d V x z K e v I 7 B W E Q v a G 6 5 f S 7 4 d m b 4 K O W n Y f 8 G A u 2 m t s s y 0 x h R N e S n U l n F y f o g B s z 2 V q C P y T E q L 2 3 G g b e n U i e Z v t i f V h Z 8 7 E G B 8 0 n B q 1 6 Q I b t i 3 l x 3 m Q b U 4 i + 4 R P S 4 0 j s 2 3 x v F 2 7 i y m n E X q q p 6 n S q 3 m d f T g A L W 7 P K c S E f I e Z A 5 U X s 2 A L 6 F A a u R 1 l z D 4 7 C J 8 x 9 Y w e W O S v 3 M i q 3 3 H y O F X R i J U e l p 2 t r u W 3 i f p m Z J 8 T V A h + u g Z E q R Q 1 7 1 z E F b f I A I 1 0 r f F R U Q D X g y 7 W A 5 v G A t F Y P J i E L m 1 P M q V I g P q C o 7 H I g y 8 6 Y E V 5 J O m a 8 X s D / 3 O f 8 e + N 9 7 G k T t v p c L l W Q R 6 Z 9 5 T 8 w / l j e O R K A Z 8 p F i V W T h C W 5 D o G 2 f x g q j R e 1 W 9 V a T 9 e q B 2 N 6 Z N 9 l j r v n h t B x W I 9 V Q r y l u 1 m i 5 M L 2 d w c X I J I c a y i i H K F Q 0 0 K 5 5 g f M E G 1 y E d U 3 2 1 w 5 O s u h I I 9 q T m O p r F 8 6 S r n T V T o r v 9 N A i 8 l y D N A q v v M u k V 9 P Q O 4 u g 3 s h j c H a f 3 s G c v 2 B k 2 W 1 J z L 6 F n / M O 4 u H Y A 8 f B t c H r I Q F h W Y 1 Q N n E X T 6 G X Z F 8 8 9 8 7 f Y t P c j 1 G d 7 S l N n j E m 0 c b V 8 i W z D h d 7 2 o z 4 V S 6 8 u X 4 T X R 8 p 5 D R F Y z f X b Y F 0 H r S 3 O f / 5 j n 3 m k V i e t y A w T J K O 0 M D a 9 0 q 5 E y u 7 J U w k 8 e r + U 2 U G w X c 8 C x c j t r 0 y l / 1 1 I 5 5 5 a N S T c a 2 l 8 P D R l v q v U Q i y H V t 1 e K Q 7 X G Q b N 2 j R F X J z d y Q r q C A U b + C + / 8 3 u I R l 3 Q F m J O F y k K O 8 V k c W S B e W 4 x d Y x a P k z r m y f V u 4 D T z R m t k K I K a m W v P d I v I G l M 5 G O / 8 B L e 3 O 1 F J E T K w 8 + 1 9 V p N g 7 E u e x + J i f t 7 M X d L k o Z A + + g Z t c K t / + s 8 J h 8 Y N o D U w K i f 5 Q h b V c S o T F 1 U j g Q B 5 E w 1 k X K 3 4 C 3 k 0 G I w v N n v Q t w R Z m w S Z S s 0 c H C G d K v Q j f 6 B L Q i G g v A w 8 K + V 0 v S C 9 N S i s P J a V K T D t + / D s Z v 2 0 G i w g 5 s F O O k V G j W i g 0 p d p 4 H w M M b Q o 3 u C 4 Q C C f i p 4 S F n c i 2 h G u r F K Z V + m o Z k s a 2 + M G C k x F Z / 1 k G e Q v u g x N T / 8 W 3 + F w 7 f e C L 8 j y P i E f j X b R K X Y M I A q V w k o K q d t + 2 W A t F + D R r B 4 e w M C b b x S g z / g Q q W U R 6 F Y h N u t I Q B R L / 6 m x b r w f q Z f e M M E D R w 5 K Z b e C i C 5 0 1 Z Y z S v U 5 G Z d W + f E k t s I S A d 6 Q z 2 8 O r 1 x / R R 7 J Y t L m V O o 1 s R K W H 8 Z o O I C 8 t F u b O t J G o 8 o r y T 6 q D I J 1 G F v F w 4 e f A v b t + 8 2 1 5 U O y a O q z v K S N t N R 8 e x X 2 3 B f W 3 S K 4 8 L i v b i 0 e g t y p T 4 T J G 6 U q 3 c Y 6 o m e N r M k 0 k V 7 w 4 1 v t 8 g n S K a W b 7 8 8 W + N a o k d S 6 m w d m m d W L l x k p 7 n x 6 R / + I T b U T Q h H + t n x d u B b y V 0 y r z P 5 4 3 j 2 7 V W U m z W k 6 Z k z L j 9 W S C l E e 0 w a 3 Q j p B T v 8 5 j 8 7 C j 3 Z L x a z x 1 O U m j Y z z / n q I X f 3 a J 0 S F c A c S k v T 4 r r 5 + Y s / t w f 3 f e 4 1 n q + Y R w p G J S w U S B M d c D V m k X b 6 4 W m l s H f l E s a 9 U Y z 7 t b T d A S + v E a 5 b G G S n X j f m Z z i Q R 2 p 1 y k y d y e d W E O s b g D e k 2 d o N / O D v / D d e t c r r 1 2 D G 3 0 l h R A e l G A 5 v g O W o G Q 8 6 1 5 j G s c Z F v O I 6 h b e C J 3 A q e g q T 3 R V c D N U x z T a b 5 8 9 E c c 0 z f m n Z / V 5 5 G s 3 5 k 5 F q 4 g / / 9 f e x e R V P 8 v M G F Z J l X M p X c H Y 5 y 3 g 2 h 6 l M H n P Z P E 6 u H i b 1 q + L s 2 u u 4 k H 0 N F 9 I v M 2 7 M Y I r v q x U C j d Q 1 Q g U / d / Y g / L 4 i / H 4 L j z 3 2 J T R X n y e L c J s j G A o Z 8 A 3 e z R C E f / s 8 J R o y e T E p t I W / / v P f R 6 V a w x t v v E w w a 5 9 I e + x L s / S V D c 4 3 V g i 2 O D 1 w A g e P n M G N g 1 u M A Z X o V e A w 1 J E A M p S R w F a f a U 8 I f W 5 Z 6 2 H F R i P 9 z U S n 2 B r 7 A U S 7 E f 1 9 S 2 f t l T z X 1 a I E x r a + 0 x i P b 8 U m H g p I m 4 5 F E z x e u q T p Q U 1 E a A W z Z b s h i u 0 U p 9 P Q A A s j 0 X 3 Y u n 0 T V b G G M m n P f G m Z j U p v R A v I b o e j q o a X 1 W n h 7 c / s w T d + 8 S 7 k c j Y F 1 T i P 2 e 6 Y z X f L Z w / i 1 p 9 + 2 w D J q i a Q + S y D a W 3 U y b I X 6 c G e + K W 7 e C 4 5 P c F R L 8 w g 6 / P Q g K 0 g y 7 j G X S 8 g x t / 9 y 0 n G C b P n 8 G + / d h Y N T 1 S 6 a i T a t L C F M e T Q Z g / c v Y x B w h a 6 H 4 v T e I t e V a j f N f z h j / 0 A i g 3 G m c 1 F 5 G s L K P E V L s Y + B J H f W 0 D U m 0 c X X + O e K j y O M o r 0 k N P I 4 x S B f N K d w g l r H h f r W W Q 0 x Y f X 9 b o 1 e 0 T P T K p h 7 6 t n 2 m 1 g K 6 D F e r j o P R 1 N K r f C D N o d r S p e L Z Y x u Z b D Q q F I Y 7 E J O c 0 3 r L f Q G 7 6 e S t 5 C K p 3 m R W i A a L A k S l 1 v 3 X Y T S u U A S o z 3 P v G J T 8 L Z d T / K p S b y e c Z h h R r y i 4 f Q t 2 X A v K 8 1 Q u Y 8 v / b U a M z g + 3 7 w X 5 u Y L O j X E n h 5 G 8 D n 2 I a F / A o 2 J + 7 F 5 v i 9 x i P K I 2 3 d e z / L W K f R f R 2 T 6 T e N X u g B 0 5 2 H T M u A r K 1 l z b k 6 O s A x X u y b Y + h d 8 o E B N Z u 6 g Y p w 2 z X 3 x f u 7 E q 8 r 3 3 6 3 L k v Z 7 e 1 3 6 y I w S U y a n w 0 g G l d J H U I z x Z i P V m r n H v v J C 5 L O 1 J G 4 v 2 n G r g 4 e O m U a T c C 7 c O E S 6 r T m u U q B V I 9 g 4 f U U B V j O A D x m G F / T f y x 8 5 8 + / g I / 9 3 M t U U K 2 X s T N w s p T y V A d + 7 X a 8 + K t 3 w D z U j P Q v 8 u s n D Y A e f / w k r S g 7 r r q A S z S g U 1 S U k o u e h Z T J 3 d W L F W 8 c s 1 T a C 4 O 0 2 L 4 G i q R m P / 4 d 3 c i 7 n M i T w l V Z r g A p 0 F b L i 2 2 R W Y T C l 7 C Q P o 7 F T x O U W p J A 7 2 T R + 9 z 5 0 s s 2 g D Q O 4 7 I n u L p I 7 c L + L L o C a + g P 5 J D U V s 2 O K o L 8 j f b 6 F Z k V S G q 8 P v 0 Y 3 2 s Q u G F m Z z h b e U N n B a Q b X z 6 D f / L r X z X t J a a j / Q W b b E N 5 K I 2 s N G q 8 n w w / T 6 7 w h K V C C Z l q F b l 6 E T 2 h G x h D B X H h 7 T V U i T + 3 5 a F S v 4 K z q y f Z p i 5 z f 3 v L r w 2 A 5 f X t G A W Y m 0 i a O X 6 S T D Z n z n n n 2 B T O H 3 v d e C H N e N i + w 3 5 y B 6 9 g d G B T 7 E 6 + V x / S s w r t P B K e N C 5 m X u N n d Y R 9 d 9 F o 2 t f v 3 E c A + 9 F / + S M 0 p H b C p I M i J U 3 + 3 8 i 3 9 E j Q R l O T W b 5 9 o i U i H Z k h g O s N P 2 n o u 5 + p m g j Z q X z L W k I 8 o C d y t 7 B c n k E 0 f g v L 2 M Q L 5 9 0 4 v 8 I G b s + m 6 I g m m z 7 x j S d w w 4 0 3 m Q 5 6 6 r l n s O O m X V i u p 0 m J a O F b W V I k N g p p D r W L C i R 1 q 2 H y w W F M P D C E a p k x C G M X l 8 O + r t O h g V d 6 U I K p 5 Z C q e v j q R K O 0 C G d v E j l P g g G v h 9 e I w U v l q j t I T + i 5 z I P Q a N k X s m l U f R H s j I U w s 3 k Y J S q d y J s C + m o m j a Q 7 j H j T z z h k C r l A E F Y o R s r k p 6 V m P / C c F r 3 N 7 L Y e c n 4 X s r k U 0 m t L V B q W v Z F G X 4 R x B M E 8 H C o j s 7 C K f t 7 D x 9 / o A a p 6 K O j 0 z D z S u R I V h 5 6 D b e Z k b D Y 1 u 4 h I v I t q K L f k w J G 7 d + D w n b v J I N 0 8 W I + 6 H 1 6 y B R c R 4 q C B D 6 d z a A T 8 2 H P x d a z 2 D p v B 5 G T I g 2 T Q D x / j u K A v j B 2 b + l i f D B K + P W b C g N N Z x n K O i k 5 6 K / o l T y A g G c / A Q w k m m i u k C t O M f 5 O m n b X c X T I w O I z k 4 P V o F Y / i 0 D t n M D o + S q + Z Z d l 0 F P D i i 0 9 j d W U K 0 5 O n k V m b w / z s B Q z 2 u O B l d S K M T 5 1 N 7 Y Z r P z T O 5 c h R H 6 o E f Y V 1 9 6 N V m W d / F l F d O 4 p m c R a 1 t e O o l 5 f R r N K 7 0 n o o R n / 0 0 a 9 g 8 6 Z + T E 6 c x e L C D J I M A Y x F M T T R 9 k 3 f 8 s 6 x 3 0 7 Z O I v 9 v T y h l F 1 J g E 2 9 L 5 D q 3 c n G t z A 7 9 2 W 4 o r v Y W N v x 5 i U b 9 B r v u X e z 7 d Y 7 I h D V s u f h C t s D x R o Q n 8 y n c L Y 0 i X c q p / H q z A G E g y 4 q r A N B T x 2 f / t U 3 8 N g v 3 g s 3 7 2 k e I F B f I O e P s 0 P Y 8 W w / j S 1 W a e H K D F 7 O T c + Z D U 2 8 o T C G E 0 q S e K m o o j m W 2 d y k Q Q q k L J T Z 8 d X n o 6 c q o 5 C e Q z z i R + D V e T T 2 d 1 N Z y 3 C X S 9 j Z n c R Q g z E E F d d V d K I W r O N Z X w 5 v l g Y w m 0 s y H m T B i e l m M w e H h x T M y b L x 0 D y 6 g L u M m C d H i t d C n F 4 r T C U t p l e R i H U Z R V V n j / 7 C U a z e 0 4 e 5 + 3 u N L S + y n E U a y 0 z d g + H f f Q u H f 5 j 0 S 3 t c s A y 1 u h e t G m M K D c L m S K 1 q o 3 D k W b c c P T m 9 l R m q k j F n e 2 h J + 6 6 + J O l 0 E M N h P + K t R S S 7 h q n I m l 9 o Y Y I e q i P 1 R h h b 4 t e 1 A U W P w 1 Y 1 G 0 b y v F M n 3 s J Y o o X w 0 H 7 + r X 0 c b A M m Q 6 P v n S 4 f H M V D q L h 2 E q A 2 i 6 j p U a A t U g G N l 5 m 4 j 5 q h P i i n 4 Q 4 O 8 j 3 p I f / m B Q z N s 1 u C 5 S D 1 M 7 M l C G 5 7 l o Q 9 1 q S E h M Y r R S 1 F B T u i i d j a 8 3 G j m P F N e j z N S m 9 T v v 9 v Y O r i 4 v 3 m e D 9 a q c m O a i w / A / o g a V x x 4 a s 4 k f l e v H P p u s t g U s N 3 w K S V u 0 b Y E b I i H Z c v y V 5 8 n J 3 d M p u z u P I l 9 P f 1 I R q J I e A P k z b F 8 O W f / 5 C x n M 0 q L V W d l s 3 f y 6 a y z N i T 0 u c h V x i N c h k L 9 D Y D X Q H s 3 L z V r B e S h g l M 2 k X J L C 7 U O q h S x O x q V G z 2 m h 1 o M 9 U I Y 6 A Q l j 9 7 N 6 Y f / R T q n m 6 0 Q r 3 w d / e T f L r 4 n Q V 3 g 2 X P e e B a 9 G A n Y 5 w h 7 x J i / h x 8 2 r i F N M 4 d D F E B a n b i g X G g N p I J E l T a D y N E g C n y V H j d y O U R Z H l l 5 5 U p k 1 F N P j G L v q / P U g H o V + m 5 v T R A b o u B / v d s 4 v W o p P L O N A B s N l t Y H z O l t q 7 p O Q Q A 4 6 B i N Y W l q Q v I p z T E 4 Y B b T 8 G n c p 1 7 5 U n U i n n 4 A z y X X k 2 X s D N r b W n 1 Y j W 7 x W x N o M x e o 8 7 7 s F z K r u V L D f z V X 3 8 d w c E 7 s L S 6 Z s D k 9 b k Q q f 4 V H C Z D S 0 J X L c E K b K Y S k 0 W 4 6 q h X 0 g S B x i m P 8 z 5 Z V j j D Y 4 1 Y 5 C s p r L K d r U a J D I O v B J 0 9 I 4 g 6 z 7 4 V E A S g z k C / y v M f f + s / m M + V g t 8 I J o n C h g 5 d 3 C g C n 3 T F + e M / / c A j 3 Z G z + P t Y j v H N R L u + a u + H q 2 d B d K Q 3 3 E C h 6 k A y f I 6 d U M D a w h k c y f 2 D 9 r f r I v O g a + j Y 1 k O K 0 1 Y K d U i r u s o T a A m r K 4 g O 3 4 H C 2 o R 5 u o a T V K 7 W K u P s 7 A l E w r T G j C k E T L d b a W B t p k j F J h n S R o 7 D 7 l G M t L Y h V R / H c K s L Q Y I 7 a w k 8 7 E c C T k R R + 5 P X 2 B n K Q t X r 9 s w D E 7 v x 8 P z 8 I G r 3 5 F B h k O 5 6 m M B 4 O I V n H j + C z d v 7 W d Y W q V k D P e z z a I H X n K W R q H j g j q R w w a o g 0 / L z P g H i m v D Q I L O T x o A U V N 5 J A 8 c B g k s z I 4 L E D Y k M / K x D j 5 / 1 o H U e + e x h r D 3 Q B 9 8 7 a V z 4 + b 3 I b w 0 b Z d c A b q 0 h A + T B 4 t I y I j H N 0 l Y 7 k r 6 y H k E r i q i V Q J e V R K Q R I e X j x a u 0 8 Y w V Q 8 k u 1 N 3 0 j L 4 S u m L A c K w P O 3 f s R j I S h q + e J 0 i S u J R 7 D T H f E L 1 y A j 2 + c d L C P v 5 8 A o n g 8 u V Z M M q 0 K a 7 V U p Z t W w c R j f X A 1 3 6 e k 3 P x R R T D 3 8 F + U G r d N v 5 u j 2 X A 1 q w V W V D F v 3 k a D N H F L I G k W L x M E F H J 2 d 8 W q T O b 3 R j V Y v 0 8 2 X y P A Z D J 8 C l V z 6 8 U S 4 n B q B x 3 3 H E 7 X w k y A k 1 j Z T q n I 1 p T N 5 2 2 E N U z j c x F 9 a K Y T h 6 R M e B / + p X f e S R V n L T 3 F L 9 i 3 d P f v y j m e X 3 K i 6 r W Y 1 8 l 9 2 / V U 9 w d 5 k k b p W o S 2 f I w F X q L + e 7 m 4 S q p R s 3 8 X i D S Y G 8 i 0 K R S A x c Y S 2 n X J I m Z t p I / C 3 f i O g b 0 U e R K p + C u M 7 D 2 0 j s Q L L K i o W g A R X J y 7 X k g S 6 e J t H r s j Q Z 4 E 6 4 Y t j j 2 I N / Y j F 3 1 B K K V f p O S L 9 U J I J 6 e Z 9 w g 8 q J 0 f 4 O B e 4 3 x T 7 3 J z j S D 0 b L C O m j N 7 p w k u P X 0 u x J f A 9 j x t Z O I f m y P A b 4 A G 6 C n G C I w H Z 8 7 x L i I x e t P w j l A y u T 3 4 s I y r b E n T i t L / Z D X o c 7 9 4 3 / / O F 6 / P o A G L X U y x E 6 n t / G Q D n q b V H S C L v k S r f W m B H x P z y H 7 U D 9 S t 6 u + N D A s 6 4 7 P H 8 H a f U m C u 0 B l D t A A l O E P 0 q C Q Q H c 7 + z D m G c e I a x A j 7 n 4 M W m H 0 0 H P H C M 4 Y a W s s R F r H o z v S w C C p q 4 + x S M C 7 g r H k O C J e 7 Q j k J B U N m K X t u q F b K 2 S p e P I I A l K F C r 9 S o t f l e w 1 9 a L l H h N e 4 + H U 3 4 t u p n G 2 v 5 o o M 0 3 u 4 C W 6 1 r k 2 x K u l z c H p l + D R L R I s b C 8 Y j 6 e k a z f o a 2 7 L E + y h b y e + c Y d 7 X R a P o Z y h g P w V F i 1 J V D u O h + J + e f q g y C l j a i k D b Q h v A E X h X i 3 Y 9 0 r x O D V w L T D K 2 u o b 0 x / m z n / v c I 6 v F C U T 8 C y i U u 7 C 5 9 y 0 2 0 n k z + X U 4 + T b S R T b G 3 4 N 0 J r V q d 9 j p 9 L s 9 1 E T K d f m x N V f L X F a W 1 D K / 7 Q 4 x j u H P f b Q k v e H m Z T B 1 x E w 1 a w / y u l 3 s m N I M 3 N 5 h A x g v G z f g c J P Y B H g N F y 2 Z h 5 Z e i t W D c f c m F E 4 X s I m N t z O 8 m 0 q 3 C W u F E k F U R a q Z x l p z l U D U 4 3 n s M l b I t f X e f k A 0 F c G A k u g g 6 L S o U U + W 0 G 6 2 G q h N b U v y M 9 G s G j z 8 L k w v 0 9 + s w f / E K t x 7 t s E V p 2 / s K + O C 1 4 F s e 1 n 9 p / / 9 0 z h 2 9 2 Z S r w J O 3 5 1 E P B p j v 3 n x k Z 9 7 H W d v D z M W p I d g + f 0 0 C F 2 / d x r l B w f M o k k p t M o j a y / o d z 0 x h / T 9 Q 0 b x p V H 5 f B Z D o c 0 Y c I 6 j 1 x p C v 3 M A A 6 4 e D P p 6 E S b t j L k i p J V O B M g T Q z 4 3 Y k E v 4 o E K k g G 2 n b e I K O P P e n M e q Q J p c G Q A 6 d V L C A T W Z x 2 I G m o 2 g h Q 3 x P h P I E r p I Q X V o P G y 6 U o W 2 / c G 6 B n s T U + j j r 9 F o b E T F W 0 7 x r r I E / j 8 b F e C 2 4 L 2 4 i g R Q G l j / F r 1 F b Y H P V J z z Q Y S u 6 B Z K 8 N F L 6 n c p n Y 7 k u e V k R S d s 8 e Y R G 3 t D G N n S U i F I H c 4 N T F Y Z u f a I j A p A W a b f s K J 7 w U o R 6 1 e Q W 9 k h w n w h 7 v e 4 p e 2 A m 4 b u M g b V / 5 e l r s r p d 2 R z i 5 F 7 y e a P b F 3 5 B 3 s G X 5 L V U F / 8 i A u r r V Q I o X y e q p m I m e d P F m K s 1 H U G S 3 v o G l E F + l R u b b K x n Q y z q D F d U T Q g y Q 2 e Y e w 1 T m E H c 1 x 7 H P f i s h M D 7 x T c S y + t Y b b N u 2 H J 3 Q r 1 s o x T K z l c a m + j I v 1 S 5 i o T 2 K F H S l R 2 l 0 7 p n o 0 O 8 O M a w k 0 2 j 6 5 D I + f V p y H 1 0 / a R C s p e g f y + k / 9 w j P 8 H Y P a B o F D G t X U A k K n D + G f v Q X e M S / c o T q K 9 F x l K Y D 8 S n 4 S f 1 X 5 / 9 F 7 r d D D k Y p 6 7 c 0 3 4 x f t / Q 3 U m q K d 6 k m 9 X / 0 P t 5 p X O V 3 t o W d i K V 7 L x f e T v 3 m T A Z c + U 5 6 y m 0 Z 1 u 2 s 7 t r j G s c k 9 g n H P I M Z 8 f R h y R 7 C Z V L C P H m k o G c V A L E T j m 8 A I P f r m n l H 0 R 9 z o Y s w U I e i j H j 9 j v U U s 5 H O 4 c M G e 6 W I L S 8 m 2 l y K b v 6 j I o p T l q g 8 h r z 1 k M v u V P J p O O 7 N r 0 c N k m j a l X 6 t N G W 9 S y 5 1 D p c I 6 u H U t U V 5 d h z U l X R f 1 k 9 H K / / Y X + d t l U r 6 M A Z 2 Y g J l 3 S U O g F m m Z z 9 Y N r c p k L 3 O 3 9 c U f H C J V v f Z M I H l H W 2 S Q O q L 4 n O U R q H S N F m F r b 0 3 L 2 7 V n C R Q r K f M 6 E r 6 d H N 3 + 7 t s h A 6 Q L N 7 U f i H 2 t i a 8 b 5 f 6 O F w t d o E W j R 6 h l 0 R M / w s B 8 B Y M 9 T + O 5 i Q Y m s z U G / h W U W h U D L D P S Q m 8 j N 2 9 n l F h f 1 r X U W G A D + + A n p 9 e W w g H L j 5 X J S 0 g 0 e x k j b c U m / x 7 U y w l 0 1 z f h l k 3 3 4 Y G b 7 q N n G 0 O u E c Y M q d W J 6 n k c r p 3 F o c p J p E m v l C i R 6 N 9 2 U + p G B A 6 D W H Z m u m R P v v Q 4 d S i u q + C f z R + A 8 4 + 3 4 6 9 r / 9 x Q T B o 9 2 6 p S 0 c v 8 b c t N + h H i 7 z x r y B C g Z X o 7 8 9 i g A K n k L 8 7 Y y m Q 6 U A r a w m 1 / d I z l o E K E 4 i Z W 0 7 y B K j 1 x X Z U W H d H B M + X / P V Q A v V o C F l 9 p s z G A n e i q j N I z j a D X 0 Y c + F 2 O d 4 i X G T 3 5 6 T b e Z P R E N e O i F n O i J B J D g a 1 8 4 g F 5 6 o O H Y H l z X v R 8 7 E 3 d g a / I O t q m F o X A U t 9 + 2 A 8 e X z h t K d 3 A m b 1 4 n S N f O r s 7 g f O q C 2 e F W n k 1 l O 7 + 4 m 3 R q K 5 m D S s S y l Z e N o k r K j M e U I P B G t x t V F i W z M 3 F V A 7 R O G 2 h p C 1 J 5 O E q k g m x Q / V x Z Q M V e 1 Y o Y h D J 7 m g 1 D 0 9 R O L o i y K b u n Q y L P I 4 D p u o q h O m W Q m O l S G y R X a c d h v J 4 O s 3 z D 5 4 k g U 7 u E U s 2 2 c B H / G C 1 q n N T C h 0 w 1 j d s 3 9 e D s o v n q 7 1 R E 8 7 R F W E f e K x k h 0 b m q l s 4 Z S 5 Y J F u 2 R r R 1 6 c g w / 6 1 S 2 O i 3 / B C l I A q v l B h u j 7 a H U o A 4 C S j / m n 0 3 9 h s r v 9 S i N z J j H 0 j i J h d c O P I 8 b 9 9 1 J q h g 0 O w m 9 u V z A h 4 e 3 o C 8 6 S G / j R 7 7 u Q q p a x F w 1 h Q v V O b y 2 + j Y K 7 p K x l M 1 a z j S + 2 l 3 j w S a b y I M k z o A r U 3 a i K 1 h n Q K u N U J q M J R h 8 0 3 O d j A + h + d U + W H c s w 7 u j Q C / R M N u l + U n 9 R J L 6 S e 2 c T R 4 x B 1 7 N T C M V S N J S + 1 k + l p v x 3 G d + 5 U m c e Y C U 0 N H A P / y F 5 / H 4 L 9 6 N r S 9 N Y / q B Q W g f P l 1 P i u 3 m o U W F j n Z w T X Z s K K m e k S S C G 8 E I u q z d p L b b E G 4 m S J 0 3 y 2 f z C C L g D p E 2 h u k d z 9 H A u O h h t S o W p J Q h U m R t i s m 2 p G K H G F M Z 7 0 e l d L O 9 Q + 4 E 2 1 d L I a K k 3 l 1 m b 5 B E o I 5 U k b 9 z l 7 G t e x t p Y o w e L W 7 m Y s b 9 C Y w n a u i 9 3 m t W M S c q f 4 W l W o V l z h N w X v T E t j O 2 o a E v r O K L f / M 3 O H L 4 T U x e O I W V 5 S m M 9 i v e I o D Y p p m S E + E H t 9 F i R E m z 9 Z R + U j e n F n i S 0 j p 4 k P Y p 7 c 6 i U s w / B k g C k D y M R B 7 L B k j 7 1 X x q i 4 y y P j N 9 z P d 6 A u a 6 8 H M t M N R b j 7 t G q z G N l V w P u s L 2 r j J B B o j d / n 4 z U z h f r O L l i / 9 7 S Y u Q t 4 n b R + W N N J Z g T 7 G X i L 9 2 K q O 9 z J f y d h z S k U 5 8 1 R F V s U o A T R Y O 4 Y m X D + P G 2 0 c x v 9 h A u K u K v u B 1 B I A H q q e e H + v n E S J I P K Q W a 0 U n u o O 0 9 L l F + A m U u U u T i A Q L t O j 9 8 I W 7 S c N P 4 Z e / 9 C p + 4 U f + E X K L x + F O 3 o w y 6 c I S v b W A d K m 8 g s n K M t 5 Y P I h k N x X O a w + S 2 s / q 1 a 5 L C l S B 7 6 Z y / + l P f 5 i l d J B W a p l 8 H Y t L 8 x g d 7 j X K r + c 1 v f X S M d x x 7 x Y 0 H h 2 B 6 7 s W e R 1 t z F y i 8 t I D 0 x N s p c e 6 I U 8 6 W t u F 4 4 t H c H 6 b A 6 d Y / k X S T b P U v e 7 E 0 G I J D / z R K / j b X 3 q Q H S s K l + M 1 l O 0 j s A t r 9 B o O h A i i E A G U c A 0 h 3 N I s b z d q B J v G Z W o 0 P B H / I H y t B D x I I O B M 0 t A 4 U S h q U 3 w l J n y k W B e M I m q m f Z O e v y W A K x h n P 0 i p 5 C 3 k U e U N R L P d D P 7 X G D 9 V G b t E G d c F 2 b a i V x f X z l 5 e K C o v p f d S Z O m A r q e N J h / 7 w x f w 8 R + + C 9 M X D 6 I c s a d 5 S c Y i + + 0 3 T e q B w 9 Z B T d w 1 k 3 / J D t A i t W M c i 1 Y a 6 U K B x k v 7 n L P S B F O j W o f D v 4 W G N 8 q / w z S g A p U 9 H n U t m Z i c M n G W v N L m 8 R E a T D 2 Q g M a 5 b Y w 2 i o y o W S f V f p U e W 4 V 8 p q U c u v Z N m 1 m 5 g A t r j D F 4 8 m D i E i u y c X a 3 R U r 2 z e O b q + X B H S w I v Y J u a h f K 5 t E f R D p 7 R 1 w 9 4 0 E d V y a l y 7 O B X z v / O p Y K K Y z Q i 6 Z r S + j y b 6 f V 1 N M 1 3 A g q 3 V 3 3 k v f H s L D s x J a k K I + D n S x P a C G f L b N o A t d m P J t f w Y 3 5 a Q R j O 9 j 4 m v p T Q 5 b f n V k 6 g 2 L M i 7 O l N V w o z i P P t m L v s W P l b f S 0 i J o J p j U 2 Q h Z E + q z 3 V X z q 1 w 7 j z 3 / m Y 6 g x y G 7 R 2 5 t Z 6 w S S l + f 7 P X W 8 8 u R b e P A j u 3 g d k T A a E O N J 6 K H k n X i 9 E S r I T a 3 9 B M M W f O n o 4 8 h d n 8 S J b N M E 7 6 C H 1 D Z i 0 U C D X k F j U O 3 U O R X L y T J p 4 L m V z 2 A 4 E U a Y s d d Q b Q j 9 n l s Q Q j c V S r G a T J K Z h k t w + 3 F h e Q 4 7 E t v Y I j Q + Y T d y e R / j H y + G 4 h 7 T V + o 3 U Z 8 a v Y w e G i 7 L r M + k d H Y m T B r I a h B Y O s 8 M 0 J o W t l B b O 4 D w w G 0 8 l 1 6 B e l A q A Q c m W n h g p 5 1 0 q J S L v J 6 F I 0 d P 8 O c O 7 L t u M / y Z p 3 H S W k 9 k j E X u 5 L W p A 6 T m 9 i 5 K y t B R g c H 7 0 I M p Z W 4 Z Y O X 5 e Y l G r W V o G 3 R P j e W 5 e 9 j E I d Y 9 Z D 6 z S e + 1 5 c T J 0 9 h / 5 9 3 m f W Z t + X J d r y U d I L U r T 3 1 w 2 x 5 K z z 2 t V q p 4 6 s n H s O f u f a i 2 G 2 Q u N Y T 9 Y x 4 8 f 9 5 n s m c L G 3 Z i v Z a w f f G R 3 R p 4 E 0 C 9 l y c g f l A R P T L U j K K H q u l 5 v l d L x z s V C K Z c o 4 i J 8 l E s V 1 a Q 4 9 + a j L p 8 c h b X 3 / o g K g t L a C y k s H 3 z D R j q H k e I i i N v F Q v 7 U F m 6 C F e 0 F 4 1 i F s + 0 f B h h L L Y t s d l 4 y W I t j 7 X m G p Y a y 1 i o L 2 K i O o / T l R k U W R Q 9 d 7 d Z X o N l O k i 0 0 k 5 u m C k s V G i 5 / 0 / 9 0 n O m H n / 9 / 7 8 R R V 8 v w a / B S 9 v j a t K p T 2 M 2 7 g r 8 B I 3 i K S U n 5 N l 0 i O t r a p A e U r D V M 4 g t + R 4 E 4 3 f g y 2 8 + j f L o E J 6 a X 2 T g T 1 r l m D a b a P o 8 5 P m 8 p l d x m Q G r d h 4 q 8 r p U 9 n I d P Y y l t v u u R 2 9 9 G x I l C 5 H o b i q w W l A A p j U V D T T l c t N r v I G h y G 2 I R Q P I Z s l Y f L T u N c a g V B g 9 V V 2 K r 0 d + W u 2 9 G 4 1 3 Y m c Z M O m K 7 a y Z 4 h p 7 9 r b 9 q o 0 m 1 y p T p H q T 5 n f y N o 7 K a d R z K b g D 4 1 T y F c Z 5 f m Q Y 3 r h 8 / Y x f H 0 X W 9 2 l z r r Z m k I y G 7 s C p N 5 4 2 G 1 w u z 0 5 i / 8 f / M S 4 c f w O D m 7 a h Z 2 S Y Q Y / G o o q k b f R U m i 2 h a S Q E g t L k t Z r q K q + k s T u C S e N 3 p t a 2 v B 9 g r i X G C x k A 2 e 8 7 L E s e V r P e L 1 M + S T a / h g g 7 Y a P M F + f Q H x g w 7 z X l 5 7 l z 6 1 5 q a x e 9 R z f r I 7 f X d t 9 X i 6 E G 9 t u / E 1 F c V C Z w C r R E m U Y B 5 4 t H s F h d I Q j 4 t 1 b n e v p J 9 X z o c k X R R Q 6 d c E Y Q J 3 2 J O I O k P U X S 1 x G a x T S e W E 3 B 7 w 9 g f y B u F E Y e p q w d j t j B F 6 g A U 4 1 L O F e e Q J Z A 1 T N v t U m l N v X X O p m G S Y m 3 8 C O / 9 R X W r Y m / + N k P G 0 C 5 j O f S G I X G o F z s T A W 4 y v 5 o q T w 7 0 X R y j Y D K M x i n Z 7 F o T a 0 K Y w O / U U a 1 r 6 7 c 6 x g g 5 b s Z X Y 5 t 9 D Y + f O n J b 2 D g h u t w p r i I B f 7 n K J 9 A P U w q r h i O 3 s l H c A p U e Q b 6 v b 2 a + 9 f C S K s P I 9 6 b 0 e c Y R Z x x Y r i S h 5 M B v 9 N J D y K r S s 8 j A 6 h 6 K C h X w q R G r 5 8 I e X C e T G V h b Q T 7 R h g n 6 L l J F P V t Y / U V O J O a g G r L x m B d c Y W k 8 5 m U T e l x e a 1 z q y + a z 9 z s l / H k f m N w 9 b 2 b 3 q Z S L p v 2 f + 0 P L + H G z 1 z 5 B J g O o M Z j d 7 G v n D y X h o L x m U k Y s M z K 8 j X r M t q 8 n p l 2 p P c y w g K 5 y s H 7 M 2 Z S y q W l V w O m 9 3 c K V 4 v K q X h Y O t 4 x G u 8 n z p / + q R 9 8 p L 7 6 F p r F C 3 D V Z s n k + y 9 P R p S E 3 X a D S t R W e p p g h 4 Y l w / a N J J 0 Y 6 G p Z b / L 3 F j 3 B P b h h Q 8 H 3 E w F K l K / C B i y y A T U K 7 v S 6 U K I F y l O R H v q l 3 8 O J 2 8 c Z g j b N U 9 K 9 p B n e y p K Z i g P H I F b q e b x V a + L h e A K j 2 v 5 K K 3 c r J T j c D i x X l 3 C x N o U T l V M 4 V T 2 D K i l Y 2 w A z v F d N G D v U N X j r p f I 7 8 M 5 d O 3 D 0 H g b A v J e 9 8 E 3 v X K S F T n z n F 1 7 D i Z 0 J t n A S a 7 k A / u V / / i o O 3 7 b P U C 5 d a 6 1 W Q J j t r A e P u a g Q x u 6 x X m P N A Y w 6 P 4 R e 5 3 U I 1 J K o 5 C 3 0 d I 3 x d Z n 0 s U I 6 R R / U k o L 4 2 R 8 E L j 2 q V h e r b 8 q r e W x P j G P c s R m x P C m v N Y h G q Q w 6 U s R o X F z + P i q j j J 5 d F x 0 y E P p b e 9 W 5 n D 4 e V Y R 8 m 6 j s U w Q q l Y m x i h 6 B K m U K 9 9 K L M w Y T r R O 9 U R w s Q 6 o s q h I / + l s W X 9 5 J 5 5 v 7 s G B N e l 2 f O 4 K x 5 K 2 m j Q z Y j H G R k t t Z t k q h i q H e w 2 j y 3 r q 2 8 X D t 3 5 U b a X g a v D Z j Y Q F W V C t P 2 u t R e t 3 c Q j G d 9 j s n Z f W q P E F T T k P 5 F C + Z w w a T H u T Q n o D x T a V j H A Q i 1 c 0 Y j b b h e C + 5 w k N J a p m T C H T d c J m u m Q C U F 7 G v p e y G F O f a F 5 1 J M 1 C + 1 r N u P 4 D M Z R 0 Y i L w / + i W 2 h 6 q Q 4 p W Q b u S Q p Q l 4 6 / y b 8 A 9 1 Y 4 4 x T x 4 5 R B w e 9 L o i G P T 1 I V b O M K 7 a i y Q K e J v G 4 n 4 2 r M s b N V b H b a U Y F 6 S M q y 7 6 h z H n n M I b 6 S M 4 U j t O A 6 H B W O 1 x o O l C G i / R Y X u p W p 3 X o E J 8 / I + f x d f + y d 1 U D l I b e i j R V d N W 7 D i N r z S q p E m t L u w 8 P I U z 1 + 9 m x y h 4 Z x 0 c O R T K 0 x j s 9 i H q X s S g p x s 9 r l F 0 W S M s 5 w j C B L 6 z F m R g 3 0 I q V 0 C K o F i p l L F Q K W K N 9 K Z a O 4 c G K e v 0 3 A n s 2 D Z C Y 7 G G H r K Z M B U t 0 B z G g H 8 A l d W X 4 A n t g u Z x J s k w z r E M t 9 1 + P 8 t j Z 6 4 k o m M S j Z 3 x Q 7 4 C Q S + N i 2 e A R q u d P B K 1 2 2 j V 5 Y X l b S m a X S J Q v 7 d I I W k A a d S o 2 Y b e 6 j 6 X v 5 L o T 7 4 X 7 d K Y 4 M b P V Q Y n + 8 v 2 2 0 p l a y m 8 l v 7 7 c G r 2 K Y x G b 6 d B l 7 7 p I j r a u m d i d P 6 G u m p W c t d K a N D g C u N 2 y d f l W v q 8 n H f g m U f / F z 7 9 f T / Y / u T a I m B L O k 5 F 4 v z p z / 7 k I 5 2 t i s 0 H v m 7 k C w W T p N D N F A + Y z w 3 X f 2 + w a B K q d k O 9 e i b u N 5 O p N S d i / h b C 3 g / + O 8 2 + k p e q 8 1 3 d 0 Y Q 3 6 O W r g v 8 8 A / 4 i L X 8 Z c V 8 T Q U c F U a 8 T Z 9 g Z g w h i m z t B 2 i H r x T i v M G 9 v I + Y b Q U P T k A j F i e o s H j v 1 G L L V D J V W F K K B X C 5 n 9 t O 2 O 1 r G h Z 3 E d t H T H s 7 d Y C d t T K f w B P V L 1 3 w O 3 / N f n 8 P B / T v Y d l 7 q n x f X H T i J y e 1 b q B C 0 s r S c + W w e o V A S Q 9 5 B 7 P H u w x 7 P P o w 6 d q D X G k e U 9 M x T F w V j P M e Y I c 9 D K 2 C z x S p S + Q o / o + c l U B O + Q e z s H c a g m 0 a D v 9 s c 2 I Q R 3 z a M B 4 Z J d R N w a Q k J D Y c U s c z Y Z + f I C E s Y o D I G 8 X t / 8 9 8 J b B f e P n n Q T D W a W Z r D w Z O H s W N 8 B w 1 F B R c m F 3 H o 0 E F s 2 s Q Y h / + d O n U a P T 2 M G 4 1 0 N J 7 9 Q M o l s K 1 / s i 4 C A / 0 Q f y 0 T S N 0 i e 9 A Y p z b D N M A x o j 6 3 U C s T J K S t Z h 8 P + y M j O l e / r Z E W 6 o H e S v Z 4 2 R e i n 3 6 r i + 0 t Z m B f S 6 / 2 W C C 9 K l m H + s P B 6 9 F p M 1 5 V U k z A B L 7 w R 3 + C G 2 7 Y Z z y g 5 F r O Q W z J T w O V S K 7 v 8 n U t k R f e C C a J 9 d i J 8 6 2 7 + 9 f X H H n o D 1 d W s s g W 8 g j 7 g w x k 2 Q n 8 r M q 4 Q Y 9 p k V S r d k V N 5 a 8 h q 6 R w m g b 0 f j J N I A 1 f N S 3 o g 0 q t n Z T I 0 0 s V G Y i n W s t Y r V 9 E p n Y G D m / Z p L G D G m W 3 E r i B M V O 4 0 Y c Q v V P M E 0 K 9 q n h w 3 e d r O l P E X 8 V c f Q F H q s f w U v l V 0 8 i q q b y z s k W a e V 2 v F t g G 9 D q O O F 8 V L 4 q 2 6 D p s B M 3 K 5 j l a 7 S v D Z M B F j 1 a s Z h F y 9 V P z S D n o s V q k L V r 1 e u b 0 G X z i x t u x t y u B A W c X + k h b g w 7 t J U 4 q x 2 a r 1 h s o k 4 K v 1 v t R a u U x s 1 r H U l 6 r Y o v 4 8 B 9 9 D n / 8 0 R / F j T s 2 Y S A Z x c T x Q 3 j w r n v Q F Q o x d r T g o 0 d B 8 Q w Q 2 k a l Y f n b 0 2 l e e O 4 J 3 H / / d 1 B x N X 3 H w T h K C z d U X n k Z G Q o a J s Y y b i u N Q i W E L 3 / l K y h T k b d t 2 4 Y n n n w C f X 2 9 O H 3 q D P b u v Q 6 n T 5 8 1 z 5 2 d m J j A r / 3 a r 0 k r 2 y D g P + a 9 r S e 2 g v A w i q 5 3 B K D K J w / H / p F o / w 1 Z b Z 9 P 0 F X S Q O f q N z Y o 9 X Q U b c O 2 U f T M q e z M U 2 j 5 d 8 P p D v E n M n D r 8 f v G R E O u r F U B e V i k g Q Z 8 v J b O F 1 w F v s 7 y + a v l 1 M m 3 s H P X u 5 / R K z E G l P W 8 V t 7 A + s v H X m l 9 1 D z v i P 2 e O Q R / c h t d Z J G d 4 a d V 9 B J Q U R N j a N q G v N X V I 8 U v n v f i 3 i 3 r 2 b w L K 0 4 T Z 1 1 L F K D X e R H N t d s o d g V V V / F j B 6 2 z Z h 4 3 k E p l a B k Z h 6 h 9 N 1 g S 2 T k l J v Q 0 v q I z h T n t 5 O O d Q M 0 1 y 4 Z d w H R q B n 1 e L z Z F x h B o J B F 3 9 s C D 7 X D T T 1 m O B M o 1 L y 2 x 3 U n u l h 4 O 0 I O Z + i w O V t 7 B a + U 3 y c 8 t e k 1 Z X 2 A l a y H x a + N 4 2 P N l / O G P 9 K K 7 u 4 + U j V a y 4 W M 5 a V H N e A e t o Q w e Y y 4 B S v V R / k x 9 6 u C d 9 f Q 8 A U q H n s T R 6 + 7 F Q L a J e 7 f e j C F / F H E P O 7 u t d M + e 8 + L O 8 S L L U K P n b G B 2 p U w D V c J K o Y x D s 3 X 0 h i q I l E 8 i M b Q f M X r f o S 4 v w R h C y O 1 E y M 9 6 S W c U / 7 m 1 i 4 8 o p p I o 7 P T C K b h C N x h l V N T W 6 U d T V q e F 6 t p J o 5 y B a B c p n + 2 N V p a X a a W 1 u Y m 8 C i m b u b i F 5 e V V H k v Y s U P P q 2 p 3 p i k + / + k A q t 1 f h s q x D E q Z K 6 F g h J 7 K v L C t 6 G N s 6 q T P x J L a N N Q I D a e Y i E Q t a p N S W 0 7 O P M n b O L A l 1 I c c + 1 g D 8 g K q d F T s q m N I B K g w w S r p Z B 7 f L S r 8 + r U l j 3 / 9 K / i O j 3 1 3 + y 9 b O k D V d V R 2 x V X T q w 3 0 b w h V r J P H X 2 q N j 4 y i t H o c 1 e C t 8 L M + a m Q p R o H 0 I u y 3 q Z / Q 2 H k Y 1 T f L d i z l H O g J v / f 3 / 2 9 F H b q 8 k k Y s o Y c Y 1 B g L F V C 2 F n h c Q q U 1 h Y n s O 2 h l z 2 N 7 f z d o h 2 n v q M 7 N b n h a I / A 6 x 9 n Y Q 1 S e X n a i B v l 8 7 E g n J i e O Y m B k B w E 1 Z z z U q + V X q J R 1 c v d 2 o o E 9 p E 3 5 y 8 U s X D 7 N m X O g 2 m A Q z a N W 8 8 A y 0 1 h Y O P a J k 0 p d J 1 + 3 t H J R H / H 3 6 q o K K V u R o I h R W Z d p k e / 0 b Y b 3 f A b / 8 L Z P o K c + D X / s O l 7 D p g + K 2 8 o 8 v 0 Q l z l V q y J Y q 9 p 5 3 5 S K m F x Y Q C I f h V V D P g L 1 B a r 5 n U z e O H j q N 7 7 h 7 G z x e Q s V N o + X 2 8 b 7 K f Y d Q K y 7 C 7 e 9 i 2 9 G S 1 8 p w k M q 6 6 A k 9 H j 0 F g 2 U r Z V G z 7 M e / a q H d w u x Z j G + 9 E X / y J 3 9 q P v v / o n z f P / 5 e A 6 i O d J V W s M I 6 + q y 7 0 E e 9 6 3 h c S b F U J a O q Y m F + D q O j M Y R D 9 l M 8 N O R x 8 O 2 3 s W s H n Y k S F l q 0 a B I X t o R J 2 l 4 + c A I l x q 8 f + t C H C N A K + 1 b e T E M E A q Y 8 E 3 k a j b r 6 K + D z 8 6 J s 9 7 / 9 / V 9 q J f q G c d 3 d D + L 0 2 6 9 h a f I M b n r 4 e 2 g t G r R m F Z w 6 e B A 7 7 / l O L F 8 4 j r E 9 S l b U z Y B r Z / Z C t q z n B L 0 b P J q C I 4 P 2 d y k b V 0 v K W n 3 h z / 4 A O 3 Y n 4 B 1 f w t S F d 3 D v v i j c j W V 4 L R q B R h M u F k s 7 D F l N A s m x m T H W K N t O j 2 t J 0 E A o v n D g 7 b d e w o 0 3 7 8 d S Y x U n a i f w R v 0 Z U o y C A Z S A Y h 5 d y d e F h T n 0 9 u n 5 T H o a o Q u F q o / x h 5 / M h T S l 5 U H w V 8 I o / O w a 7 6 P 0 d 8 1 M w 1 F 6 T f s 1 6 B q 2 F 9 Y j N s u 4 k x 5 q v D q G m 3 p v Q j I w a q x m J 0 u o 8 / R U j h I t b L F a N 5 7 q U r p m a G y 9 v k L D E T d p 8 Y D X g w C 9 e c R H D 0 V K 7 v H K S / K + P B q 1 k y g 6 u r F Y P o u k f 4 z g s u A u z 1 J n d i L g j s J j + e F k m R u p E 3 A R z B u t d i Y 9 j + G x P b b B V p E l n f d 6 b Y v o m H l g 2 c b z j P A P U x H 7 L 7 N k 5 n K y g Y a a i m j m 0 L W v p d S 3 M o 0 V s i D t t q Q + M e e a 6 7 I P S A 1 r N S o x D c V G 2 Q i o r d E x n M t M U u l 3 Y m t 3 1 + X 6 h C N O x o L 2 R q 6 B g A 8 j I 2 P v o m j v J x d I a a s V e b o W d u 5 Q N v e b i / O z v / t j j 6 Q C d 2 A 4 5 k P X 4 B h G d 9 8 E D 9 H m Y f z k 9 E X Q 1 e W E P 9 y P B J V J M 4 d D t J B b u l h J l p n 9 S W T a K x 6 v l j a j e p c I a J 3 v i q R W 2 u f h g 4 r m k H V E z R t h I 9 2 y b x v 6 S X 2 2 9 3 j g q y / B x w 7 y 8 B 5 u e h U X D 0 1 E d r Y q Z A O k B M r 0 O C M G D D 5 v g F 6 2 h c F B g k w e m U p Q t T K M k R b R c i 1 D i / V C G j N y M R 5 j w O y s Z h A P a w N 9 L T e n / a + l U K T S q z 7 O V g C 1 u 3 k P 7 R b E w + F o 4 O 6 n D 2 J p V x f p b Z n d M U c K q S e W 0 8 J 5 c r g 5 s p X x 0 z Z E S U W V x T L z / o R a y s Z g W X V U 2 j 4 a 9 P A 8 x b c R s 7 Q j 5 K j y l e U K R B H w u O H V g 5 i V G 7 c 0 I T i H l w 6 + j u R g n D H m M o 0 I D Q L L 0 9 T D r 1 l / K Z u T w b o 8 7 2 t v H s X Y 6 F Z z r 4 6 E Q 2 F M T s 1 S E Q 9 j 8 + Z N p H b L m J y c R E + 3 H k z Q j r n Y g U o s L C z O I 8 T z O 6 A y t I 5 1 u S y q A D 1 F 5 z N t W m O e z S T h d 7 Q t 7 B d d T + u m p B g b 6 B 5 F W U R + a Z i E 9 g r U Y 0 J b 2 s q M B m U 5 e w H 5 d z J I n V v C p d P n U F 1 S 3 F z D 8 Q N P Y X D z T l w 8 8 i r C X W P o 6 + 8 j M 4 g g Q p d j i s O 6 i m F t r P O 1 R C t z e 5 I x d H c l z f F + Y h t L W 6 z F U 3 / T O j s 3 g O t u 2 I p G q 4 z p 3 C F s T d 5 j P J H G B / Q 8 0 9 W V C 0 g k t p j 5 W W W 6 Q F m S s 8 s u K n G d D f T B Z 0 S k i w 7 E A u 8 G 3 7 c q o Y U / x N N v s P 2 p V L X c R d z / v R / H s R f + C 3 b d o q y M Z g u Q O / / c m w g / s h 5 U O r y 7 U L c 2 o d Y a h d s 3 T A X T I j 0 7 Q 6 X l 0 T M F L + O O C 8 j 6 X 8 N k 6 z l + r u Q 3 Q d w + U M + i 6 Y m h w H 7 I 0 k N N M K Z Z L G q R Y g S + 1 7 p R v o U U y 0 H r S / B F v B E a C k 2 G Z V s p Q c J y N p o L S H p j Z u z s Q f e H s A n X E / z 9 B H y M Y K C X o y h + l A J J a r S k 2 j y y T M Q 2 G X s U S y V 6 R y p n d Z I G b w j O y i p c j B H 1 m E 6 3 Z w k u v x 7 d W c T C z H N 4 / K 0 z 2 H 3 z J l h B A o y 0 c f b S M q 4 f 7 0 c o s J f 3 Z H l B Y H q S y C 5 O I Z n Y Y e 4 n K R W X E I r 8 P 6 V 9 C Z B c x 3 n e N / c 9 s 7 O z N x b 3 4 i Q I g i d I i q d E U q Y t x 5 K s o u R Y c R T b s R U n U a W S k p L Y L k d O 7 L K c i q t s y 1 J k K x V b k l W W q E S i Q l E i x Q M E A Y g g C I C 4 7 8 U C e 1 + z u 3 P f M / m + 7 n n Y B Q h S t P 0 v B j P z 5 r 1 + / f 7 + j + / v / r t 7 F Z X G h a 9 9 / e t I p + f w v g f f h / 2 v 2 Y 6 a a U L O F G M q 9 X z m 8 3 k 8 / P B D + N S n P i X J 5 z / F n O S U h M s R V n 4 2 K U L t X r 0 q 5 c R P e b F M 1 + + S B X 6 p 0 + g w Z t d h 9 V E 4 h t M o l D l R B 5 r 0 0 H x + F U V 4 f G b i R 2 w / L x W 7 j q H E G j R c a 6 4 Z 9 v z C a 5 h n f C O 6 l g f 4 D y C t B 6 I 0 J p G U x v Q k 8 u / m c Z g l V 3 r 6 K s U q h y Y b y J / c C e 0 m E Q p E + W A z f L A + 8 z h g o O / y 9 d N d K k F S R + x N 9 L 8 J F t s M t A m v m i X 5 z k p j r 3 l v d O n 0 c 5 i d p W V l + Y / v D K A Y v Z W h z x Z j 5 R b Z q C e e / y r u f 5 J Q 9 S d / g 1 R v D a v W s i 4 N u 3 t e 9 r 8 c Q v z 3 l x f H b H k 2 8 z W E d H U D x q 8 u 4 c t f e R q / 8 Z u / h a N H 3 s K / + r W f p T D 2 E i p N o e A 6 i w U c J E d O Q 7 t K + C g E w V q B x i W B E q H b I t t 2 h k J / s Z L B 5 U I n Z v N J 1 K s 2 Z o L S k L w V J E M x k 1 4 U r l 9 B h y + O S F R T 0 a l g z Q I q 9 B I P u 9 6 H 3 u Z W O p Q B n D 4 2 j H U 7 B y g z L s K 4 H i q k s j I S x g v o u a V U T T Z k h X G A e F 8 v X E A o u Q P Z 6 U P o 6 L n T e E t 3 c x g V X w r l l j b j W c L V + e P I h S f g 8 Y d N h 4 O X E W W E B j I e u A W h F u M I J c E 2 o z z K e j P m 8 / n s N P T n n / 8 + P v S B b Q h 1 3 o 5 i u c H 4 o U g P p E X 4 J b h u l M t 8 p n A I x 4 4 f x / p 1 6 8 3 Q Q q o z T s + h V W q r J v 5 T z q K m p q s D Q v D O 7 G x v S L C 3 7 Y E o n L U S Q 4 o Q m U l E 0 T Z Z b y c D u 9 t K p 2 v k p d q n r o R 8 r m o e a 7 u e 4 L k U d H X N M 0 Y c y x 0 w a 5 M o N D H T 2 B W f s g w 7 b v X e y f E + P 8 2 j O e T K Z x d b o G U 6 v C + P 2 x 9 b y y P m H x t P Q T l t R P 4 K F Y W u v B W h B 1 O i Z B O F Z g + h w f I E L C V S n p q 8 X k 2 2 9 W l a 9 D J e V c X + 4 A / / G L / z 2 5 9 r H 7 H k z Z 1 H u H m Q b i e K a t q H C h s T 3 l U M 8 I M m C F Q P k L r o l T N W X j x O h o Y Q I h x V h o C r M g t P f D X b Z I x N M k r h u M g 2 m L x O o a v E p m Z R l e g u w i H C G 8 Z R 8 6 U B 9 H Q k y V x b Z / 0 v h m n P W 3 d j m v D q H A + 8 x T I v s 2 w 3 G m N F F L 9 6 G t H f u x v V Y A M T n i o u B d w 4 W Y 3 g R J r e o y z Y 4 6 b n V r y U Q 1 c 4 j D i 9 U 2 e w i P f / 5 4 M 4 8 8 e 7 E N L y w F r r r e H G A 8 3 7 4 C 1 t R D n X T 8 9 4 B a t 7 t m B q L I P O Q Z p f m u e g n 8 r m 9 V k B 5 f P X G F N p f p O E y t W s k B s + B E t n 0 Y z v 1 C H U S y d Q C v S i 7 M q h Q H M w l T 9 I p Z + B m 3 B w w 5 + 8 h J H P f h C J m o 9 1 2 o 6 E u w d h x m E h V 4 d Z 7 j l A 4 W u S D + K Z V g v y e s N 4 9 u V j + L 2 / e p 2 8 9 c A T Y z w a s + 8 e v r v 5 3 v Q V 0 O S z N f 1 8 B Q o M I Q t o 8 L 0 Z K C H h K / E + J X T 4 y + Y 9 o V m 8 5 E W C 2 L u D 9 + n k S + + J e s t 8 T i j P s c Q g v 0 Q + F 1 l 2 k Z + J Z P R e L / H Z + a q W f G b q S L X k 5 8 u N 1 H / 4 H y h 4 2 U Z t k h e K h C s o l b U m O 9 l E 4 3 R 5 c R 9 j S 8 b X 2 A 7 N 3 l b P 8 n t V C o f e u V f w 5 q R J i a 7 8 1 M H W y G w F h Y o b m 1 d 3 w k 3 L 2 y B T P W z 8 U t W P L 3 7 x L 2 n J f x X f / e 7 3 s P O 2 O 3 E X o e H c 3 C T m F z L Y t u 2 u d l E 2 M 3 z l N A u v K 8 / A N c o A e J o e 4 Z T Z j O r H + y b w 6 Q 9 v R D V + N 6 2 u 3 0 z / 1 k P e O D j m 9 5 N x t M g i M x Z E Z X I S N J X / 9 e z 8 O J 7 w 5 r B Q U J J p C d E Q v V L 1 A h V j k a 9 5 W s m c u d b 0 9 l D 4 3 P 4 1 9 G g p R h H b M R D M U T D u p R X r a H t b 1 p U W r J o + B A S 2 s m G l q N P w V / Z T e D P 8 P I Y G e V P 4 0 k 8 Q + a 3 7 4 Y l Q 8 Z J J L C a j O E q v 8 + r C I i 7 n 6 Z k b L X R p Y R L X H C L u L J I R x q S B C q I M 3 m / 7 7 F u Y / O 8 7 0 U G l 6 6 w G s K Z y J / L z A 6 j k + n B h j P B s 1 w 4 + V w i 5 e p p 1 9 S I Y 3 M Z 3 Q m k X 4 8 K g e G Q N R K 6 w g G h E 3 o R e p 3 q G I e F O m R r C w i z j v x I N 3 R K V a g 6 Z 1 g I W W x P I 8 f O 2 / / g 9 n P 7 C h 9 F R 8 1 L A b 0 H M 1 U 0 P 1 U 2 l S m A q c w J b O 7 W y q o V U 8 o p e j x 8 X r 8 z g l U O X i U o Y 3 w T 8 f K c i + 9 3 m n S j L e G I G q Q b i t g h p G + 4 K l Z + f v V o m j Z 5 H m e 8 8 r l 3 t t U u + S d x l + Y G W i y 9 e W t V G b V 6 E 6 M F M / r / y J G V 7 J Q Z 1 P m + d 9 6 k J W l H B + L l J o 6 Y 6 a s q K v n f c 9 z g u Z y c Z Q 0 / y A q t Q 1 e n n E R u 4 g z x b R c 1 h 3 W h p l M I k o + y M S f 1 D q d H I U g 7 f v j 6 k Q 5 I z O Q x l w r v y w / t b z W g f 3 K E u l J f O I N K 1 w y Q s O u R s N K X d 1 t V j 4 w i / c r H q 9 T k e 7 z H H A q U z G J + f M o K l N a K T 3 a v Z A N r v V E J r P c H K G b l b e 2 o m T e l m V i A Y i t K 9 l 0 2 5 s j Y q Q t o v h R K 9 V i d + 9 8 W Q W T i H j k 5 6 M 6 R R z 7 9 l h j B c L Q b i r J d L S x V T g F v u G E q N C L J 1 x R g p 9 E Z 3 M g b p p j d i X X 2 b 8 J M D + / H Q 7 k E E Y 4 M 4 u H 8 v y t l 5 9 K e C 6 P F c o Z I u U a E W + E 6 v U K e l 9 k f R C o Q R X c U Y L O n G C O P r i x U v z s y N Y 9 I V x J J n l L A q h 7 6 I C 0 l C v 5 S / j n C F M R Q f I U b l H W j 5 6 P G T 6 J 7 p R n Z x C + O q D n p O Q i Z 6 p V r u L f g Z C 0 x n G H C P j S K S 6 s G W B z 5 I x V K + m w S e 1 S h P s e 6 M u 9 h 4 p a V j i H R S g L R 6 q 1 d r / 9 G A e c u Y L 4 + g 7 C k h 1 5 x D X n x h z K Z u 8 g R 5 G H J v R g S d i L Y h 3 8 X j p 3 D 7 b Q + b 9 m I j E G r a M a N D b x 7 F 5 s 2 b M L h q g D y 0 b S c B N Y I q W G X y / 5 b p W o / f C h K S q d M o 6 j K 1 r + l s Y R 2 8 l K d 6 i W Y u 3 C 6 X p A 3 + t O O K d n V X C K G O G o q x v Y 9 6 A S l r z z z z f W Q y S + j r G 8 A H n 3 g c x 0 e f R b j Q j 1 a 1 h u z C P J b m G K J Q o W 9 / 9 M O m T M l r c e p F B H q U b t V C g Q Z d G R C S I 4 2 r v l d S p 5 B C 2 4 C / Q d h t Y 8 F 3 o + t y + f b P F / C B w R 4 K 7 v L k L q P l N + l q N M H l 5 B 4 0 E l v R k G t t e 5 B 3 o y N j f j P d / U Z v J h L T p L A i K Z T o w m Q Z a 5 J 1 V A g L t C i I 0 + U p h f p A O I l a Y Y I C 1 0 E l 0 v L B W V 6 f J g d m 0 a z N o U b j 4 E v e Q b v o x 2 w x x 6 A 1 y s 9 U 1 G a c E D a I 9 T Q c E p B 8 k W c Q 5 4 c j j B E Y + L d q a S r o A l r Z Y 2 x p 2 s 9 a l l 6 r C O 2 Z 3 a Q 4 e k J J x n G M P e i N S o R 2 M 6 0 Q T s 7 N E u 7 F k P N M I t u 6 S s U d R l e I X o o W P U B L G 6 Z A d f N 9 V a M L E + l O d I z 6 U M h v Z d 2 D c N O q Z S r 0 L B R U V 9 C P o b W b G K v Q y w a p w F p 3 j w p s p J L 0 0 k / O 4 w M P 3 G 4 8 S c C T Q Y s e q l b V Y p c h F G s Z T K V P 0 z D k U f a F U W A 8 d X n y J A b X r q e n 9 S J K Q f K U E 6 Z T I u Z N w T 1 7 D K G u x / i s S o p d 7 l 2 T M I Q j c X N L + g n + t Q X f S I k V F R M O t B X k G p k 6 8 o D + G S W Q M t i f D P F n M 3 b Z p C d T z 6 b G 6 M w 1 7 e t I y v n z s E 3 s g p R S K A m w 4 K i t h a C / x g F F J 8 a e p a J 2 Y 6 A 2 g 2 D P A w Z l 2 H G i G 8 i X w e x U G j X / I G V J A / L X o 6 G f R k q p S / 4 9 O t J c m c U 5 1 n f 5 y d 8 4 U 8 L 7 d k q g t Z Q S g 0 p / F v n S L I I M 6 J 0 B X Q 3 y R h r f o f B o J F m j 8 e + O N V V 8 W y b e k c T c x R m 5 c O L d U A i x z m 6 8 + c O n c c c T v 9 j u 7 N D U d U F A L / Z Q A O W h 6 v m r a P m 6 q I A E F H U t a p h D p j y G o t Z i o 4 A m q m O Y w C 2 I E M c P x I d M r x A l F G f m Z z G U 6 m Z 7 q e E C Z p R 9 Z H Q K n T 2 M q 1 x a t 2 8 W K B y C T y u 8 M s z 3 N S q E J f R 2 d S V Y 9 l J h E r Q 0 n W g F O 5 F r B X F p c R Z V / q V i t N K e N M 6 x / C 0 9 r E N j h t Z W W e 8 u d N e D C B Z C O D s e Q m q U i u u x 6 y A 2 B W 0 l R B Q I d z i C N L 3 L h r V D G C n n c a W w C + + / 1 Y c a Y 9 k A I e H e P T / E g w 8 9 Y a 7 z V h c Y x 3 Q D l U m i p C 7 W q W J g W I 7 P X n E V U W r S E B B q N d W V T 9 Q Q 1 w I x r j B j J 8 J S h N m e c a o S 4 d a 1 D g E 2 k M S A w n 7 i 1 G W k 0 3 Z N E f X m K S N i y 5 b 2 G v N s B I 2 T C a G o o 8 S R i R D L v 5 6 W Z U p 4 r m U y 4 t U Z o S a w A q r s C 0 c w B G u N g r U 9 Y o W o K E B v 9 s a h Q 4 x R S x g Z v o y O D s H 0 J j 7 0 c z + H C 3 M v 0 n s o v 1 T b F Z X e s T d P W 8 L W y 0 H 4 Q h W E G U P K A 7 a 1 0 x I / S x H 1 H K K V n W 6 i S o 2 e L a Q x Q P K K 5 y z r y s p C R D Y O N R 7 K Y Y o y E c w G V U c u 4 5 E 7 1 j C u O s d K b D C V B q F E K 7 D G / B 6 d / w Y K 3 b / C z 7 p u W Z H e c U 4 U 7 9 v m 2 z u S m K n K j p 8 / g b W 3 7 M L I y a P o W z e E I K 2 l r I 8 q q + R I k T z U I / 4 E 6 r l L C H V u J + w p U 6 G r m C w M w 9 0 S V J R L p 8 V H D a u j E X q B F D 1 T F Q 3 i f A n + a G 7 M 5 A P 2 R t c T 7 8 c o H B E y T O u U 0 4 h Q o I u t M Q r l F I V 0 l i x b h I + Q J k Q e d P q T 8 F Z S 9 H m 9 V J Q e P i + h o 6 Z W N 4 N s u B L G s 4 x r G D v C l U V v J E I F n j G N 4 C O P E s L / i z 4 c u V L H q q l h T M 7 7 E a N 3 S g S I v 7 / 3 T Z R / / p / B R 4 E J 9 g z S c 4 R x l Z D X R Q + 4 v u 8 W j L L c D f 2 7 2 f B 2 e E I G z C z i K G X I H k Q r v p u 2 u 8 6 n L f P p N H 9 r A l V 3 y C i T G b u h / E a C h J X F k B n U D V C x M P M y A r 2 / Q A P k R 6 c v R z k W V C e s 9 4 Q p y L b X U r 1 m Q g 7 L R I / F t j Q e Q y 9 5 K Q k W P z e 0 e C g V V C v T 2 j Q j G h e d r H Z v a n x O 5 + o 6 V k a x r a 4 3 C i V B Z r l U O m 3 Y b S 8 g v C X M V i w t G O q l E d U 5 D s l z H h / 9 A f L l H o Q C C 2 y L + j s q V K V l t z q a Z b y q P Z E T 7 T Q k h 2 x a l L J d l o / b n D 8 N Q t / c m 5 k 2 J b p Q W G L j d M M U o 0 O e j 3 3 g 3 s 8 H a O F 9 Q U I i a q e 6 S A e 7 I n j r 0 F U M D m 7 g x W S y m F B b h C f Y g 2 j p W 8 j H / 6 k p W J X Q N Y Y x + s 4 C T V / 9 i s q J f p o y i Z w y 4 l 2 9 L K e F R H c f h a O G y f w 4 t O S x 4 w H V W N W l Y X S G e o g e F m m q E 6 Z + b j Z g m Q J X U j c z g 3 m z s i o b + O T k O g p j H i V 6 r 3 x z l g H 7 J F p + K p y / C Y b x j L R q K B U u o B H s I v M b y N W a m C f E W 6 R g z l E 5 p 5 p F z F J Y s r S w R c L G 2 S J B E j 1 B z d 1 P 7 9 1 F D E 8 l G a 1 g I N q g I E 9 T Y F O s o z Z 6 7 m V g T i / G I D v A Y 5 5 q A o 1 y i s G 0 G 6 u C M U Q T f f y d V v u V 5 4 B c B o V C F s H 1 2 + G l I r q D H T g 9 1 0 e r C o x l O 7 A 5 P s d j j B f U D i Q Z G G V S i 2 e h G J + f H k f z m d S u E j 4 3 v Z B 2 u 9 C E P g 9 9 r B 8 h R K m 8 P p c 2 L / C Z L A m f X 1 3 0 M T N O p j l c P i p R j f I j o 6 j y 1 W i 2 T a 5 / 6 Z g J w i l U 9 p j e C M S o M B I 0 c 4 1 z 3 b V 3 j f c 1 q T Q 8 R w o u 2 G a u 4 f m m D B 1 r f 9 d X n a H A h d 5 K 0 2 Q s 2 f P 0 J w G e y V y A 3 6 s V Y 3 V N 0 + y l e z N q Y o k I Z B 0 N V x i Z k o 2 j H F J d p 7 O M b 0 N 2 f E m k Z 5 e T k C w L Y k 7 k j 6 A 7 v p G e i n G g q Z u 9 T l 5 N a 7 U r 2 d j v t i G K M R L 5 7 F I L + S k 0 w 9 0 8 Y A 4 b x m i s Z 2 J 4 C j 3 q + W N j 1 X L j 8 B X H 0 O i + x z D T 8 U Q 6 V w U J i q k x T E 9 c W 3 t / G h l L Q L p Z L 4 z i q E x u j v H F I g Y 7 1 5 o B S v H 0 m Z k r + N i q L c Z a N 1 k f T 2 Q N L Z m m O l f o o c Z R r j L e I Z P 9 2 h 5 C 6 7 Q h h 5 G l K L Y O n E T O p + z 0 J W Q b B X o o 1 T c E V 6 0 f / l Y X 3 M 1 O V i T K Z w s j W 8 l i p n G K T e H C T H O S M L C C b g p f n 7 c L P Q z o Q x U v O o o Z x A q E X d 2 / i l X x A E Y W L 2 B 9 B + O f W o 4 K O Q G t B t T f o e 5 9 C h M t t L v c R H G u h i O F J e z I j t N S E 1 5 S k W p L a T T L Z c Z m b H B f H Z 0 0 J I H k I K b p 5 c r 0 r F s H 6 U W b 5 6 n w 6 i J X T q X g b 8 P 2 S p K S a + 4 k L L O C r g 2 g N R i q i S 3 y W P I 6 p p E p q F H C l l o t T i N E 4 0 M 1 U 5 2 8 g Y h Y S r 7 S e 7 X b S 0 F 7 K G w F R L J g m P 7 3 p n e 4 T g J m N e Z t Z O v p / K Z 6 6 9 R 3 v v f x q 9 / n O V a Z R J t S j 9 K b L Y + B C k 6 G w u Q E Y b r G n t 6 8 6 s L d a 5 o G r j q K 4 c R d 4 o / u q Y 4 M 8 U H J C t q L 1 9 b V 8 t a G H D r H x p v K a 5 X s y y s Z A 8 N T N Y v Y 8 7 n P / v v P u x h Q l + s X E Q z I C s r r 2 N 4 e r 9 + N a p k K 5 u U D K q M 7 p Y D Y Z h f Y T g Q N v G n p K K 3 f r c 2 q 5 M 7 t z W + k h Y I b o R t m 5 e p a v W 4 k K Y j K 0 c B m 2 K t 0 G X l O D 5 5 7 7 h k k B x l c h m P 4 8 Y u v 4 C e H z p r 8 r E D A a + o c Z V w V C 8 Q p U E o A b Y J x P R l Q Q 1 / X E g o M T h d c o 5 h v j C C P L J U l i 4 V 6 m Z 7 L g y q 9 W r 3 J Z 6 C S a a / Y G u 9 b Y R n Z u p s e q Y y t + 4 a R W 7 M F A S p d j L F H j D F L R 2 I j O n v v R W / C j 0 a l Z Z Y T N o a I c V m C 3 i 4 a k I I 2 q c w n k P A P M Y x g P P D m A d y 2 c T V h S g e V d g w + U H D l U b Q E V y h C r 9 V N D x V n L B X F E l n p I / L q j H Y j n O y h M r h R b l y g 1 y H M 5 L M G 4 4 z B 6 A X N D u b t W F y b P 9 P X U G D C t O x s P 6 K L W I j P U p x G N N L L + E U h v c f s J m j W o 2 j F j L A 1 6 2 m k 5 6 c Q i R L S s j 6 L S x k U i 0 V E 6 C 0 d y m Q y C L K e 7 5 2 u V w a 1 s 5 H P d 1 D Q 6 3 + z Q v x u F G p 1 I s M Y W Y O 3 4 e A 8 w t U c X P 4 K 4 R 9 5 y n v J w N e q G p K h A W F Z A 4 k W h h f 2 I s G y I / E g 2 w C 4 e P E M D h 7 8 C Y 4 c P o I 7 b r + d 5 0 r Z J I 9 k P t G K 6 S T j u x K e 5 W W n M h 4 z b 8 8 k x / I 3 o 0 C 8 j 9 U Z w j 1 C Y B N D 2 T U V t K 6 Z l x D r G K 1 s F u s S 9 5 s L x y 9 c w m D w A g J r N q J Q f / s e t y I 9 v K M Y z s 1 W U l Y L h L B h V 5 J T E f F Q c I 7 G B l c X h 7 E 2 O U T r a c + t 0 0 p M 0 e u s i W / g u U 2 8 f v Q A 7 r / z A X O d w 3 D F d H L X T g + h l q g y y a N + g h 1 X i Q H p G y g k o k j j E i H c e c Z F Q N 8 X T u P E Z 3 c S A v p Q r U f Q 5 V 2 P U G 0 Q X s Y l 4 d Z 6 M i r I 3 z Q 7 N m P 2 3 9 V Y j x Z 5 6 f J 1 I E q m R 2 v 0 b l k / b h m 6 g 0 G + n 0 w 8 Z u r j j t s N w M R c z S H L z e + l B 7 3 d r O t 3 + v g b u G X N A F 7 K F v F Y 0 I d S e o y C T I F m 8 N 0 S n G V j u O n Z 5 a n U O T F c K m H 7 6 n V o 0 S O 1 K i M 4 P L + d i t r E U A 9 P d T U M g h C f w / Q 8 u Z x d f 2 F T 9 5 3 k A + E x j 0 u I Z J A E k U S h Y B n F E q 8 h j L q S 2 U e 4 G c I A 6 6 Z 6 W w s N F K o X E I + u w a E 3 L u D Y s W O E o Q U M D Q 3 h 8 u X L x l h o b F C d E 0 8 9 9 Z Q 5 / + 9 D p q n f V U f U 5 u 9 6 w n U 0 P z O K q f z r y N T W Y T 4 3 Z P Y W 2 5 h 8 y P w m T 6 0 b S k 4 8 l S s M I D e R T w 2 c n N i P d P Y R 3 D n 4 9 t 5 A g 5 Z 4 + 2 i U S K I o + E z + k Y / i z z v 1 D B p o T J K X U 5 q e n I o r l 1 0 0 n R L l f A 5 H X v y u y S g f O 3 / C z J J 8 8 G O / h p G T h 5 F N z y G 3 O I V 7 P v g J 0 8 3 r K M 9 K k o L o x o 4 b v J H e i V 3 y h A r + p D z j u a v Y 0 L n J C I G T I i I F 2 Z j a i v n Z Y c Q w D W / n b t 7 D N p D o x r o 0 m l W U X F V c P f A j R F J + J L a k c P j k d x D f 1 Y m L s 6 + j f y m C t V + 9 h B f / 8 H 2 M l w I o M 6 Z I u n q R w j r E G t 2 I u h K 0 4 V 7 6 p w r K L K f Q K J k G C t L a N 7 J 1 K n w f E t 4 o E u 4 I O s O d C D J C a T C A F p l 1 B 2 g M B B d i M T e W Z q 5 i L l P B + n W b M D e 7 R B x f x Q t z S / i A j 1 6 d H i m / U D K 9 k Q 2 l 6 s i 6 E T I P X 7 m A z T v v w X h l G u u 6 t p D f i j u 0 N p x t V B M / V Q g 1 6 Y 2 V b U h O G S V x l M I h 0 w Z k u O Y r W c W r m H 2 H b 9 Z 2 G m t U y l i h d o b W f g C x y M 1 3 Y p m d n T X J s p p c + M 5 0 s 5 a + 8 Z i t w 8 q q O A b y v V K R n j 9 A r z s 5 e R F T V W W X z C N Y 7 W I s W 2 L p N H K h j a Z f o F y u G u M i O b u U f t V 0 X j R L o 0 Q E a 9 o l W Z J 3 k c y F / V k U q 8 u D u M b w 8 9 3 p o J B h J 4 Y x B s l 4 J b a Z j L k Q m 5 C Z 5 3 d / 5 7 c / r 8 a Q l V + 1 e Q c i H V 0 Y 3 H Q r a n 1 5 x L 0 D S H T 3 8 / s 2 j B 5 O Y v U W e i L T 1 f x 2 0 o 3 S 6 S x C I a u 1 N 9 L N l W m 5 u 1 1 C O 5 7 1 o D 8 W N Q 9 W b V Q x l r t i x k j C j A f e J P 7 Z E F M n i Z i j 7 G Q K F t + 1 N Y 0 G H z 3 N B b N W B D 8 h T K E r x B o Y Y P x R d p f g 7 Y 0 y k l p E K V z H Y j K C c 4 + u x 0 K V X q g e Q r V E F 1 5 v E s o N I u K K U 6 E i 9 D o B L F U u U X F 6 6 O U I z A g 7 t Q N e h y 9 K J e I 5 j L O C h F b a 4 I a V R Y k N q q x 5 C a + x + P V x S n 6 C g b 4 P k d g A L p 0 + h b 7 B 1 f A y L r y Q m c P W r j 7 W l X i 9 S e w t B f G z J K I E F w W 7 R W X L e n r 5 X k C m k U N X g P G q p t K z X D W e Q Q D q c G j R s + U n 4 Y n 2 w F U e J o e o Y O S h l U s L e Y x 1 Z S O r s X 1 K 0 C U E s o O y V p J N X X W B v v L a a m 2 J c D u G g H 9 5 T b y V J A i 4 P B X + n e g m L c 3 2 s Y d 1 I 3 2 w L + f + p g 7 X f n t v V G X b N S r j u E x H E P D b / M 2 6 p 4 h U 4 j 4 a m 2 4 W Z X m l l + R b v Z B x 3 2 p z B 3 f p D O H y c i e G v H s y t J b n 0 i h V G D O 7 O 8 x 1 T q 9 1 O F Q z k F u k G N W r 3 S o N r 3 m M d R e v J Y v W o T D W c L E 5 F I e E C M u K x N s / e P b / Y m v P A 3 j 5 p R + S w S q l h g c f P Y 6 9 B 8 8 Q d 9 r 5 J T e j V M p 2 c b 9 X u n H s K h 5 c U P 2 M V 0 p X 5 j D U t R W D h C D D V 8 f x a J B W g z x X r 6 K s r H p g c g W N 4 e R Z R z L M 3 W k C R Z P q z 8 B 7 n R a s p M B r + S i P u s Y 9 K X 7 u Q q 4 R Y G z k R 6 k Z R o X Q r U J P 4 / W u g b c Z p J I w I H e F z A K Z Q 5 E 7 k G K 8 p K X I u v 1 J x A i l U v 4 E I i 0 q E + M u P x t M U 0 A C h G l h x o a C z V o z Q R P 8 1 I 2 r 3 f w q s 0 f M j O A t O 9 c j m 5 3 F 6 O U r q E b o A S N s A E K 7 e G 8 c o c 4 4 L W 0 R P 3 z l B b z w 6 k s 4 d P w s X n 7 u m 0 h f m c G O w Q 0 4 e v K C y V N z V 8 6 i m T 2 M 0 t S L K I 9 / D / V S B t 5 4 H 9 x N Q n V f v x E A k S y x m C g O O a S e W 5 E r N 2 4 E w S H H W 1 U m v 0 t o n O a 1 5 P 3 5 a e N l x 8 / O s 3 1 a G B 0 d N d B P p P M d 5 C C 6 8 f v N i f c w e v L T F O b d f l t + F o c q l Q r 5 1 o e A L 9 8 + Y k l n C k I b G e E X v c u 7 j C w c U N + i I Q / b b C U Z r 8 V r 5 H E q L b u U m b y 6 M 1 C s B X d E M k z K 6 C g q R U w K J 0 X i u z r E 1 E m m z j o b Q 9 E K V i q W 0 R a 2 M G r g y + f 3 M b Z S B j U F Z P I 5 V P o + g q P f m M e u X + 4 0 g 2 5 m 4 J d a r H c F 8 0 7 v i W X O 2 5 l w b s a L V Y k G A 3 Y n Q L W k v Z X 0 t d a s Y D p P 6 0 7 S U r 3 q d d m 3 9 0 d I 7 N y J W z v 6 W a R g j O 1 h P D 3 N G K a v i j c P 7 c X u + z 5 g m K a H c w R G u 5 g 3 3 Q X M 1 g 6 i Q L g 2 7 5 r B R H 0 C 4 7 U 5 L B D e F G v E v K 0 g I j U G r P 6 t W B d Y h + 5 W k h 5 B 4 0 z g M x M q 0 R p V 6 m U q C s y E v i / 8 w Z / g 8 7 / 7 u 3 j m 6 e / h q Q 9 / F A F 3 D f X Z v X j t c B b f e G 4 f / t c f / X M G + m W U 3 N 3 0 T n W E 4 3 d g d m a W v m w B q d 6 N a F a L e I k P + z i t V K M 8 S Y u q v D M W r h W c q g V 0 h L p x a j a H e G T R c G 9 j a g u f / 3 k 8 9 P C T x v p J S T W F w d / Q S k 0 0 h F F e X 5 i k 6 x h A r T D G S t v Z q A 7 J w s r A K H W s X p s n t O s 1 g i J S u 0 n p 5 F U l E N X s O Q Q S 2 w 1 / 3 c 0 Q z h 0 Y w 5 b 7 V u E b 3 / 4 b L C 0 t 4 d K l S x g Y I B y M x W g c s g b 6 r V m z B u 9 / / 6 O 4 7 7 7 7 T J m W b l Q M P Y l z b O X n f x x l l 6 j w m T f h 6 d i N y 0 v 7 z L F a N c Z 4 N Y L 1 D B s k v x p W 8 Y d 7 j D w 7 k F l e K B Q o o l A K U g a X Y 3 / x S m l O S p 2 7 k S J h p R 1 Z e R f J o 0 k J x V s 9 j 8 q + N i 5 V y C + 2 X B Q C r d B T p 6 B p G r Q J s u h p t C C h t F B r m 7 u u / h 1 K P b + A q 7 k M 1 s Y 0 2 9 V W z u B I F q z N B L S W h N V a r Q v x 9 s D v 3 U g T F j X 3 p K R l s j K n 0 d l 1 L 8 t y 4 + X i E h 4 J K N C 2 D 6 r 6 q V 7 O 5 6 e / 9 T V 8 / J c + Z f M N 5 a L 5 c G K S p g 0 0 U U a m e R 6 L 1 R I W W 3 O Y q V 7 B E o 2 E e v d y R W 0 T y f j J 3 Y V k 1 Y N e 3 y r 0 e Z M I s d 5 h e k O t E f 7 8 v r N Y v 2 H Q P N + O W 3 f h 1 N G 3 + F s Q G 3 q 8 C F K I G / R 4 x W I a 4 X A K z f Q e B P q f N E z 1 N G Y J 3 1 a Z B i g S w z e L o 4 h 2 D h m e n j 5 9 G F s 2 7 4 S 7 N o m m f x U F m v q k X f j a + z M N L 1 z h / Z q M B Q Y R 8 o f J k w r S + T I i v g i 9 o Y S f M Q E V s K 5 F 8 E n K w 6 u q I d m G W o j E 8 f q C I B o b k o H R 6 9 A b r + L e + x 8 z x k j 8 0 S p A 6 t V S 5 4 Y p k + e 3 8 q c Q 6 L z L e F t 5 K Z N H S Z L y d H d f r 6 z v j W 5 Q I A n v S k t K U l 0 s 5 L s 5 O b 8 7 g m 9 P d a G Y z x r j o K M y p u o B n S 7 M o 1 D Z S F 7 l M d R N h K J 8 M T M e S b t T y S P o D R q H 4 a l d Q s 2 1 z l w r U v m S 2 x Y N u p a L c 8 h x F t p 1 R A v z K M 5 t U k f O z V 7 G 5 i 7 G Y I J 8 7 X p 5 5 f X I Z 7 f G N E R 2 6 w / V 1 m q y G s Z o L Q + V S 8 r R s 1 h X y r S P 3 / V 5 O R B 2 m Q 3 R R G o 8 K d l S 5 r 0 n I I r m i w q w X W Y b y 4 7 O e w x 0 q b i q e K S p d K R l h o u x 9 Z b d i 0 m B 9 E d / 8 R M 8 Z n t j m v n T a D G Y T y 9 p O j R d d r k O T 7 U f M f 8 g Y 6 M 1 6 P T d j q 7 W E P q x C W v 9 d 2 A 9 X / 3 1 M A a D W 9 A d v R X J 2 H Z 0 p O 5 C P L 4 N Y X 7 / y D / 5 e d x z 6 w 7 s 3 H I v s n M 1 7 N x + L z Z v u J 2 Q j v i d y r S Y y W N m a t o I Y 8 O l 6 S Y V o z R z 8 w v X r J n Z s Z 2 k + k m Y I x p E p 7 K r Q 8 F s 2 i W L y N 9 U x l R + i s a o Q e 9 J J Q 1 o h 8 M m v U E a 2 U r O X F / T 7 L t 6 i f A 2 S q F n F O e z S 7 s p o 0 B C p T a 7 k j m A 6 e K p t m J Z 4 C c h u v f e R / h V v V E + X D p 6 g G 1 f Z / x Y w O V T b + L 0 g R d w 5 v U f w x X Z Q Q + 7 a O r b o i e X s B w 4 c I A G I 0 y l q 5 l V k K 4 n K 0 x q E 0 f g L T n f 1 W 4 r j v M Z b i Q 9 1 7 u R 8 7 v e 7 W d b p g y n G S v i f U z s Q 9 r Q 8 S C P e Z G r x L A 4 d Y D G 6 b K t G / + m 8 x O Y W C o b m a l S m W i B e J 2 F y T p H 5 T 3 / / H P m u 0 i y f W l h r 4 F x 1 f w Y h h d f w 6 X 5 P Z g t n E M 0 l E G l k a f B s v c 1 9 W I 7 i O e u Y i H b y s / v Q z B x D y u z D M V U o B O U 6 Y a h u R + g 3 P P z W C i P I E i B u v B a G n c 9 u Y u / N Q 2 z 1 U + v H Q F F j n c S L F R O 1 o 3 k M M a B Z w 4 1 s y d R 8 6 y D L 8 h Y J h L A s 3 P T u K / C + M R T g D v S S y v A w J 3 X N j B F c b R j Z t 7 c F f h 7 1 6 F 8 9 Q R c f b u M g P o Z 8 M t j y e o 0 3 U 3 k q 1 m M 5 o p 0 / y W U 6 H n K b A g t m K 8 l v Y L V e c T C 2 6 h w A Q T d P o S 8 f m Q n r m L 6 8 l l s u H 0 3 4 o k I 9 n / v O 7 j l f Y 8 j l i J 8 4 D 1 F 6 q 5 e W C h Q y H 2 E Q V p q j f B Y K w f F t 7 J u v E v D K p K E O T P L R q C H E m W L C 4 i H O 0 3 m i T f U Y x p N A r I + 8 Q C h y 7 C 4 g l J 9 A b d 0 7 z b n K 3 M + E O y g Z S z j R z 9 + B f f c d Q s C 4 Q 6 U i i X G D 1 6 T U l Q t E c 7 F h h h 4 C + L Z R p Y y X l t v s W 1 J / T 7 6 7 N k M g n 3 9 N J I F 0 8 Z O G y y U h 9 H F O F R 5 c b 5 w H x p z L 8 H b + y T + 9 E t / b b r L F x e X z D p 9 R 4 4 c N T l 1 m z Y N 4 d d / / V + a a 0 X G k E q g 1 L Z 8 S V g l O 9 Z T 2 j p J A V r 6 j b J y I 1 k 1 W a Y b v z u k 4 w 0 K b z 5 L x S d E q z R H 6 M m 1 B i I N e N O O C w 2 n z 5 v f c p U u x I K 2 w 0 I 0 G F t L I 2 Y N / 7 m z h 7 F 1 x f Q j k f Z T r m v q S P v G H k / J b J X a m j + H C c b p K 2 k g d i v j 6 J h 5 X v F R z 2 k + K 4 Y S m t L L 7 3 O z E Y S 5 a x R K G z 8 5 h Y d m n 0 V r 7 S e M s o h R w 5 M z 2 D j Q a x g n K 7 l S e Z Q T p l w s k W 6 i h 5 T F d j C n Q w 6 u d Y i G k B D K B t b f v n o O T 6 2 2 6 x 3 o H v X i u E m / M Z 6 L D e w p X 6 G S b Y C / w h i l k w J y 9 T h a v b v Y q M t l G o V i 3 a Z y Q E e 8 T j h Z o b B q X 6 k G P 4 / Q 0 / g R b 4 X 4 r O u h 3 e C D N C D F 9 C x G j r + B u 3 / m 5 1 A n F J Q X 0 I K Y l T I F O B J r l 8 z 2 q k x h t H Q e L b c f k f I 2 d P c m z Z O J b 5 N j o 0 h 1 2 5 W E R A t z J 9 G / e r f h w a v j E 3 i 0 L 4 m m u l 1 Z 1 6 X K G P K 1 W a x m A x 2 f L N J o X G I 5 V L B k E q M X c 9 i 8 5 X b y k 3 W o 1 V k 2 Y y 9 6 K X d p A l V f D 9 t K v b N W c I u F J Y Q j y 7 1 z j j H U u x F O 8 d F F 4 3 L l e f z V s y O 4 a 9 d 2 P P Z + q 7 Q i W W J 5 e m 2 F W a 5 o j y e i E F 8 H 6 9 x A M H j z n t 2 V Z K d 5 S F j a 7 c u y W g 3 B 0 D A h b c m U b 4 7 x T x n + s W j E H M v n C 4 h q A F k D q q Y M h x x D w I 8 r D / O L 5 K z J Z 5 P n c N F 4 u l w d R i 5 M 9 z W V 1 e + a w t l 5 u 9 f Z S v I S m Q x 2 W A P y z b / 9 a / z y J / + F + e z Q 6 6 / v Z T z 4 8 D W Z N p 0 M / K u n 9 9 I I P U Z 9 k K O Q 0 3 G b u E 1 x l O k E E p G / u s b z 5 O 4 t n x 8 5 c R D l 7 B J O v P o D 0 w i V 0 h I m L p 3 H h T d f w 8 b b 7 s K L X / 8 z D K 5 J A r K C d J l 6 q M 4 Y L X e 2 i D U U I E e B j H U i O T 0 / q t j M b N p 0 p S / H N x b T 3 + i d R K 2 W X c N C p X R R 4 K I U J B a K o C e L h q f L C O v E Y h P J K A N q D + M 6 4 m N X c Y o N x q A 7 v t E 8 n K 5 1 v I i g Q J E e r j v u h 1 / d 7 P R K U c Z j / p Y 2 Q O s y 6 5 q E f a s Z L 7 k Q Y F 3 9 v D 6 e T M H T S + j p 6 V V J v C c t r D d g M L L i D X k c P V / Q X 0 G x S R i m z Q S 8 8 8 j X Z 5 G K r K Y x Y h x K z K 3 p H I o 9 W 6 V x J I j n m 9 V F e k U P l m Z r 6 E l G W F e q j V H i B O L + A X o b K l d 5 g W K U x 3 p 6 A D 1 I y b + E 7 t g G C r X N S B H L Z A k x c w T e A L 1 1 U D 2 b W v j E C o C X 9 V S d 1 W M r R V B 7 y E D + 1 V 9 + C R s 3 9 B D G d s M b G 8 D d d 9 2 D o b V h Q s c e E z v r 1 a B 1 F 6 K r l 2 Y R i f d T 4 d l m v N f i 4 i I K B S o 6 Y y 4 p t W C f D C P 9 D O s k L o v j f O m L P p r / B P n 4 i c Z G 3 q R R p a G W 4 C v / k M d k f H W e z h R c l Z K Z S 0 n O N H b r P S V H N t O h X b g x S r p G s W q r R K M a Y i x E L y w v q P b W N b V G 0 G S u x N X 9 3 0 q h L 5 p E g t 8 T o R Z G l i 4 j z f j 5 j q 3 r j e d f S X 0 9 S U J 2 Z c 1 b + b F 3 p M l y l Z D O + h g K x P D 8 C y / x B x e e / c 4 + 7 L 5 H a 5 Y o H q U y q 3 1 0 T S 6 T b k l A p j Q G F G 9 g o X I W M 1 k 3 d v S p x 0 c d B X 5 a h B L C 8 z 8 k 5 P u Q E X h 1 H Q p K a E w o P b d o 1 s n T g z q a v Z I E O 8 S c m 3 V S Z M p u M / q v 6 z y t j B l L G R 2 b Q L I z i c 5 k D O X M B N y a S h G 6 1 Q i S h R R u E y u 5 I t t M G f o u f j d L F y l g G / n Z 1 k E e 1 y w n z T 8 9 r J R Z D 6 6 p 5 A r G 9 f D N 7 F H 4 O u 5 u N 4 j i G D 4 X z 2 t A q 8 / a f D b t 7 z Q z X 0 J / X 8 r c y z E E I X + e s E 6 C b 7 / L c z h U L B b M 1 H t Z 9 g B j q C A F S N 5 e P L t 8 s Y C h d U u 8 Z x F m J 0 I q t y 9 5 K / l E q L l 0 C I n E V r h 9 M T Q r h C p l Q t v 4 0 L V 7 V g s Z h B I p P P e D 5 / D w A 7 t p C P L w E c Z o b E k 7 w D c q s s p W G P T M S o 3 x h R M o V a y H C R B K n z r x O r Z t v w e h c B P 7 X t t n P I X W j r j v / v v 5 r q w T 8 s X r w p f 3 f x m / c v c n 8 e L 3 X 8 H Z s 2 e N E F + 8 c A G f + 9 z n s G u X z Q i 5 R l b y 7 K 3 b n 6 1 R s 1 8 I C g j j r 3 0 l 6 Q N / b 5 / i n K t 3 t a U x z H x m h S D G A + h 3 c 4 n t D t e y Y 4 X 8 E s 6 f f R N b t + 8 2 x 2 S 8 q h V N K p U y L 7 e F q N B e X c v v a e E K Y b U h y u 5 G X w a t 6 N 2 m z Y 2 h 1 P y 6 0 A C V S p 0 R i k k t 2 v G 7 Z l F t 9 d h 6 8 S V 5 + f O / + J / 4 d 5 / 5 N + Z e q q M c k X 5 z 5 X M L L S 2 q U W u O 0 p p U c O S N U T z 4 4 O O 0 J B Z K i G S p f F P / D 4 3 B j 5 o E x L G F F l Y l b K W P H Z s m g / u s s D o V o M e S 8 D x / x o 2 f 3 a G Y q o L z Z w 5 j x y 2 3 o d q 0 v S 4 i L X k W a l w x T G h 6 O g k x E t h b 0 2 x c u 7 y u j o s E W z K z E y j T s v S t 2 0 o r O s U W o o d p e w t N J Z g a P k Z G R I 3 i h j r o T a t 1 d K 2 x O + a x I P t u G k / P b R c S 8 T W v A E E l 2 l p l 1 / 2 C / i J O T F / E 5 h S F h t 9 t 9 3 K T v L D 5 j W K y 6 u Z 3 p V F 3 0 c J T e Z 1 6 O j Q 1 M 4 7 + 3 k E q t M 3 U V z 0 l H L K q e 4 6 c x + P 3 b m f 8 l U U q l e B x q X w T l 9 J 2 f E 8 J t q a R a G 3 F Q 5 O M y e / y O O r R U 8 9 b a / o N u P v u N E Z D C 5 e o x 6 5 G 7 + b y R g 0 s 1 F 5 f I m f 5 A I f U e 3 d 1 5 D j 6 + r W t j Y U q w w t E I Z 0 P 8 Z 7 W C O l 4 i E o 2 l Z l G b 6 x v R b a 3 J T 2 r M V L 8 X O f z a O F + H j R 1 1 X 5 S Z n F P X i M e m b U G e W 6 d 4 Y 0 3 x O N S C p W h G 9 F s K e 6 2 B / j i b y p D Z e t a J b 2 q 6 p p 3 Z V K o d M y e b e o 6 P / 4 m F n I N b N 5 2 C x F K g f d Y M N 6 w R T 4 1 / O t w / s K w q e v W L T Z 2 d W i l Q k X S + 9 C 3 6 d f a q E t o Z Y n x d c o Y e C e V T f d 0 u W t I p 0 v G Q I Z C 2 u / L t r m 6 z 7 X Z e 7 m R g x 9 2 I z r X w s x w y x + K 4 e W / / Q o e + 5 X P 4 O l v f w M f + c j H W Y i F X j p J 3 i c 0 + W 1 U B 3 4 B b r + S D 9 V Q d W T L D X S E f X h p M Y 1 H 4 x 2 W 2 W 0 r X m 0 I D n l x 9 q 1 X c N d t 6 + F j v F P T O t L 8 T Q 0 r a 1 M u 5 3 k f u 8 W 9 X P v L x Q w e D b a 7 5 F u 0 3 h Q Q H j b l 6 i E M c 9 W z w 5 c g j 3 C 7 l 3 G f s o 5 N A q M E g g q g A U k P j 2 v n D D W w 9 Z x S i r r x d L z A P l f 6 N X h T 9 / M 3 2 5 g G M v A + z T w 9 V / I + F K 8 + j c C q j 5 o y n b l I I m 9 h n J 4 j w o D 1 + r 2 0 1 N C v F J d Y J 8 E b p / m v p / n L Y + h e u x p N K r U F C d f T C 1 / + 3 3 j i E x 9 j / H Q J 6 d l 5 7 H 7 8 E U y O X D U W 0 1 V t Y E 1 P D z p i U W M 0 t r E O 4 k 2 F l k k T L I P h X h o 8 e s I 2 5 H b I q 1 5 R x l x K U a q W 5 1 m / D i O g U n i H 1 D Z S J v E g G F R M 0 / 7 B I b a b / u x h o Q 4 d M 1 8 M V T X L g B 5 Q S q U V d N k S P J d Q l f / X y 0 q 1 U h v z I t b X v J H P Q h M i k 3 v n E H 8 W X 9 S 3 w v 9 N u 1 9 T J b 7 p k 2 T s 9 O k z 6 O 8 h l P T b 7 n w 9 j 5 G T n E U d 6 n Q S O t r z 8 r N 4 6 O E P E o G 5 G T c P U 4 + a l E s f y 5 c M N B g H L e e n + p v j V M b 1 m J 1 J 2 y S F S p o e K 8 F y 8 n b x m C q D 8 S R D i + I c n z e H Z m Q 5 T v Y W Z / h 9 A K 5 S I d c S p B N 5 6 j P 4 2 r d + h E 9 + 8 l N G 8 F T J g K + K 6 v R l e E p X 0 V r 9 C O q a J U n T s b I T Y i L r w v o f / R 9 U P / 6 L 5 h o z U Y 0 P 9 9 b R f Z j y 2 + 0 V f 2 a 7 j Q N u 7 I h w a E 8 5 g 8 f D D I i n n 0 c g s R a N w K 0 m Y y J b 6 k A 8 t I S 1 H U P G E 6 0 k h 4 k a j 6 p M v 4 r Y m o d Q K j Y w m T 9 u 3 H c f G y o 6 + A A K W U 2 P o B c l X K 2 m D 8 K b 3 A 0 a c p Q m 9 5 B B D 7 E c 1 o t m d D Z / k g J 7 P x t b v T Z N a I M v 6 Y W L H s D A Q g q b 6 h + g p X K 3 s s j z 8 f 2 + C C H F H P b M L G J X s g u D 0 R R G r w x j / U b G m 2 x U b Z J t F J y x j L z c 7 3 3 l K / i v n / 5 0 + w m W y R k s X E l W + d t f S G a D b G 3 6 l j 4 K V 8 / d e P r l H y N 1 1 y 6 s p s X f k k x i Y m q R n j F J L 3 2 9 1 2 z V s / B o c i R j w E o h j U C 4 0 4 x d v Y 3 I z 6 g 2 e S g R f n 7 9 T x H / 5 L / F a 0 e O Y M e O H Y h T g Q u F k u F V B z / n c 3 k j s F q j z 4 x R S d J 1 S / N u F c k x Y M r G 9 2 n j X / 2 k e j n n 8 T / x V Q d M p 4 W I v 0 n B p F A 2 R 9 G c a A z e S l q a n 0 E w V E a 5 Y N O y F j N p J L s G z H X q 5 V W 5 c g S i f P Y q T p 4 e R v 8 2 r X H S p r b B 2 z k 4 h D M X v o t 1 q 5 8 y y p v P F t H b F 6 C x 9 7 V 1 g H r R n E d p g c p F Y 9 G g Q n n m T v F K F 0 p R G q m l k z w h i F j P d h R H X 1 2 e A m 8 u 1 k n U t E D Q p l 9 I m 7 X A v y y C d / 4 Q a q m 7 j F C t 7 K 2 T 5 f S U J v B H X x 7 D b 3 w 0 i L K P z K Y 1 H A q c g 0 9 Z 4 v 4 U B U s N 3 K R A a D W j Z U s v k v f f W 8 3 i C Q q i A 0 9 + f M 6 H x 7 d U z f b 7 2 k 5 T y 1 u J l D 2 h 4 H 6 u P o X e M G M 8 U i t z A K 3 Q d r g D d v q E r L O E U 6 T s Y y l A q 0 Y 4 5 L O r f 4 r 5 d t C a A r W 4 D 6 7 O h 0 3 d B M u G F / a Z 3 f J M 0 G 2 U r I n 0 4 g I 6 K U D B A D 1 u Q 1 h Z 0 1 R a V N J R J F I b C d X 2 M p b p x a q 4 3 Y R Z l t f v o / e t q E P A b w T F C o 2 o g U / / / n / D X / z O b 9 u 6 t o / r n J G l / d c p l K A m u W O g n j y H 0 0 b 8 g C 9 / 8 Q v 4 z X / 9 W X P O T K a O 3 o Q X L x c W y M M 4 Y 4 t F e o g 4 J i + f Q z 4 z h 6 v H 3 8 Q d j 3 + U U H m T a Q c D D 9 v e V n W Q p x 5 d a G B j a g G F u X O I D z I m a c T R H D k D 7 4 b t + O r f f A 2 H D x 8 2 G R L h U A j j E + P Y v H k L 4 8 S i S U m 6 d / d d e O r j d g t P V p X h g a r Y f l 6 2 r W J H T b P 3 B C R f J C s 2 h g z 0 0 / d r C r a S Z I A l k f y h / Z u F i v z K N p y Z v I L O R A n 5 p X k e c M P n K j E G b O D q v N t 0 h 4 t f Z m E h 1 k U y o W c N R 9 R B Q u T T q G B u 8 n X M B 2 y n h B a Y W U d E o v L V J t W Z F + H v Z d h j l L m F 7 z / z N D 7 8 / v v Q j K 0 2 x 6 R 4 K 0 n 6 c f D g K 3 h w x w b b b a 6 T b H w g S E Y o Q A 2 X N Z W Q 8 S 7 2 K n q L V o K w j Q w S 2 c Z Q K g z h F + F G w x V A f v 4 s z r z V i 9 v v n k c 5 v A 2 R k A / a Z t 8 I r M p n R d S A j l K J P / s b B T z k X Z 5 3 M 1 9 w m 9 f W n r r x U C t J C n X p y D 5 U G P R v u v N B n N r / A u 5 + 8 i n T r a 1 d 9 B y q u h b J t D S C n k 2 G q d / 4 2 l f b X a T y M l Q K M Y T 3 b u S O w x u / z T D k z O x h b O 6 8 z Q r t t R Z U o 1 C R q k 3 C I B r u k q M Y d h x j + 4 5 7 c X n x N V w t D u K R / r U 8 l 9 a Y 3 m h h a g S p f h o T / m n M R T l + B m I y V v t P X / x z f O E z n z H 3 V 7 q K S E p Y a e Y p D G e w Q e s S t u + v H j p 9 d i y t 2 k l t 8 s z X / w w f + q X f Q q b s Q s J 0 S t E D + L x 4 q b C E h w n J X 9 3 z I z z y 6 J P m m p W k r Y p K 9 L q C O w 7 J y K l 8 x S k B B v a u y g g C H T t 1 M 7 J L 0 9 L V H b 3 8 3 J q S L o N T L G q B T N v h p D Q t y Y E 8 i 2 C k E U S W p z + T O E B I 7 v X r W X h f x W o s T 9 d V N S z D o y b h m d / 1 2 M 6 s X X N 7 G n O n K U S 2 X H 1 q Y H F 2 F i H P C G q + 5 Z V v J W c B z z w h X T f j 4 z H 8 9 d / t o S E M 4 G N P 3 o K L 0 0 k M b W z H t f x T 5 n m z q Z n P V f R G t y L a X r 0 r Q q U r F F R X 8 p + 8 k c y + d W Q / b t t 1 n 6 m z 7 m F D C N t B p v q J P 8 f e e h 1 3 3 n k v P I + / f / f n + w f W m o P a f L n R s o G + G l O r g W p 8 Q N 2 l l F i T a W 7 j G M t g N Y Y J P O n y q D I I s / K r N z Z x 5 s o C B p M l u s o m j k 6 F E A + w w d u d N b I c G u d S w P y t p 7 + D 1 v g M u g c Y i L N m x Z o L n W E 2 r J f n 8 5 k m s 0 3 4 v V b 5 G l d n c P b 1 l 8 3 4 g 7 G A V O Z b H / w Z j J 8 / j s W Z C a O w W o 9 d h s H d D M D n T t F w K b i s k R m 3 8 R q 1 j M 2 7 g l v r 9 4 X h D v b i 5 W 9 + C e F U P 8 b 3 7 0 f X q j U Y P v Y 6 G 5 X P F J q C X 5 P V l N k n p j V K Z I G y j K 0 w 7 t m z B x 1 r G 7 j o 2 4 z H U q t 4 h M 3 E a o n J k T A 9 e 0 u 8 E Y x R 3 C F v J M F q 4 f D 5 c 3 j k T r u i r T p 9 l C 2 h j h 4 X o V y m N m K m c q s 3 T r + p 4 Y x S q p z 2 f c X / U v 4 K e l d t M x M o H V K b T B / a h 8 u 9 P X h 4 6 B b s f f U F r F t 3 f U A u B C A l U H l z M z O 0 2 B F b L 5 K 4 U 8 w u M Z a i J Y + l T H l S J v v L 8 k t 1 k t f w s + 3 F c 9 V H 0 q / j + i 6 Z Z 5 X N 6 T p P B q r d X J a M E E p p l D i g b B G t u s T r e I L q Z Z S G L 7 Y A / y y k N 5 f p z / x m y y j T q M Z S f c g t F q i s 8 u b 2 9 0 Z L x p n v r g R 2 7 t z F t r + D K K k X y Y 6 Y 8 e j j 2 a O o 5 p U A r T U m + t B w 8 3 o 6 A 5 8 r b J T t r b e O Q P p g n Y k N U a q V L D q S d s x V s u f U y T x o + / P Z s 6 e w c W g 7 / j / n M 3 z + 5 5 7 5 r w A A A A B J R U 5 E r k J g g g = = < / I m a g e > < / T o u r > < / T o u r s > < C o l o r s / > < / V i s u a l i z a t i o n > 
</file>

<file path=customXml/item6.xml>��< ? x m l   v e r s i o n = " 1 . 0 "   e n c o d i n g = " u t f - 1 6 " ? > < V i s u a l i z a t i o n L S t a t e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L S t a t e / 1 . 0 " > < c g > H 4 s I A A A A A A A E A O y 9 2 3 Y b R 7 I 2 + C q 5 v N b M 3 G j D d T 7 s s d 2 L p G x L N i l r i 2 q x + 7 J E l E g s g Y A 2 D q L V r z Y X 8 0 j z C v N F Z h V Q V Z G F r E Q V u k y u n v l 3 k w a g Y C C j I j K O X / x / / 8 / / + 8 P f / n y Y i 6 / 5 a j 1 b L n 7 8 z p 0 4 3 4 l 8 c b u c z h Z 3 P 3 6 3 3 X z 6 r + S 7 v / 3 0 w z n + 8 z L b X C 4 X F 9 n t f S 7 w j x b r / / 5 z P f v x u / v N 5 s t / f / / 9 4 + P j 5 N G f L F d 3 3 3 u O 4 3 7 / j 6 v L a 3 z y I f u v 2 W K 9 y R a 3 + X e 7 f z U 1 / 6 v v f v r h 9 V r 9 g 9 2 H H 2 a 3 q + V 6 + W k z m W a b b P J 1 t t 5 m 8 9 m / s g 1 Y n 9 z l S 3 / 6 P f G P f y k + / / j d 3 7 L p d J W v 1 5 e z R f 6 j 5 y T O / + E 5 V 9 l 6 u c D P l 6 v Z 1 / z / z B 6 + / N / z 5 S 1 o b L 7 9 + M t q t r 5 d 4 h 9 / y O b b X N z f / v j d Z r X N 8 c K v + f J d v l 7 O t / R 3 1 o 3 / F v P N j 9 / 5 / s R J I 8 f / T s x x h v + V R p M k c P w Y J 4 k 3 z x Q b I P T L c v W Q b T b 5 t H j p J + J K S J 7 E y 9 U L o V h 4 I d 7 / Q 8 S h 4 w c / f M / + x Q / F P / 1 l l s + n 4 G W 9 W U E y d U I / f F + 8 W r 6 r 6 L K X L 5 b z + W z B X n 7 / D / Z S w U 2 D 7 N 8 X M 3 w X c b 3 J N v l 6 / 2 + + b 7 D 4 f e 3 8 f v q h / t / 4 D t / L E 8 f P 1 z r J u V G Q k u S W K w g I v 1 x m i 6 E l 5 6 V e R X J + 6 i V G y R F X Q v E k L h d 9 R F e n t D / G 4 r C f t O w C P y C t + 2 W + X O W L D f S w k N / R W u b 6 i R M H a R R H n l v V t t A J v D D 0 P M 9 N z L I j r s S e p 5 7 y 4 9 S 6 y v A l z m T 5 1 9 c / 1 0 t 8 y O 1 6 M 5 v P 8 f N V N p 8 v H / G L t K E 1 S X 7 K 5 m t u M M X 3 J h W P H d c D w Z 8 / L h f f 8 P N i u V 1 t 6 s b 5 7 T x b 9 L D N s R u k e w 2 P U y c 2 2 2 Z i S k i W x M X m h Z A c l K b Z s z D N N T r s 0 Z B k 2 a t W l p m Y G c U y B 2 E Q Q F w w y L f 5 f L n R P h J W V 2 g c B Z B L e Y X G i R d C x w 1 X K D E h S h b k L X q 0 p J q k 2 L E + Z W E l n t S x 8 + V C 6 t h 5 t v h c V 7 H 3 9 2 S d 8 e R B C T t o d Y s b 5 L p J 6 u 5 l m L p e C s 0 j G b 5 b Z t N z e F u f d Y 6 Q Z E s Q U 1 A x u J e K j V L d w q i 7 J 7 S n x M S 3 J 8 z e s j L F x M 4 4 C p f G E W T 0 Z r n a 3 K / v c a e W K l e X Z E 9 P 1 n W D y A n 3 M k y C I C x k e M C V D c C b 2 H P W 0 5 / l 1 N i R H 3 S M 8 A B t F 5 t v 7 B / 9 x X z b M J T + 0 e 9 w 4 f W i b F V K K 7 u a h m n V W Y q d C C p q s K v E m i D G p C T 3 q n O M T l Z p c Z H s 1 J 2 9 p b T S T p a j K W e c h B S n X M y z V a Y X p r w + a q b V S o q J 7 6 Z p k M B 5 D S o W N v E c L / K j K A o d i m I M U i U m h W S x 3 1 V Z o 8 P k 9 q T v y c B x I b 6 z + c f V b A P 3 X C / K v i Y 2 S N x q y B m H H c I W p B R c s e O r p 4 F l x J g Q n 4 N 9 9 X w / I Z 2 8 z x G Y t G h l T 1 E 6 a V I J L R I / j c x 3 J b E l C q Z 6 y r F B y k 6 K 7 N N / s e v R T R x K H 7 x C n k p G n L 8 g 9 K Q U k C Z A 7 C l F N / T C u k K S F 2 s w p s S e U M w J y Z o M F B U n 5 T V p k 8 T T 0 W M i e h Z q 6 T k U O P 6 6 X S x m K h / 7 f p X N 5 s N 6 s V E Q R F H F i 4 0 9 P z V H / R 5 Y E y V j Q r L F k n t + 9 2 h E Q + 6 k E g V r o 0 Q m s R v T r f n 6 8 8 m s b O A i s V e m B u D 0 B J C t Q T + J K U E s 9 b S x V T r s f A / q I / v 0 X 8 z A + m l I B v b X 7 W x B j s 6 v S O T j R 9 f E X l s K w K f i R 0 V Y Y R B 3 0 D z i B Z o H T g T x 0 V N m n B q T x U H J 2 Q U d Z O V H 0 b s o T M i S X m 8 X 0 + U j i f A E h t R N 4 q A i T S / p k D w l v k T B V Y s V t U i h c m r s u J + D M E O k i i H C y + y z 1 M I Z P V G 3 u 7 R q / X Y c J j E Q x g G q K b E f J U l V x F E U I O m P / G v s m p 1 Z 4 h o J 2 M / Q 2 I J j q b o 9 M w Y 6 o k z o + 7 / B 3 n o a C b 0 Q F 5 l U 2 v x u i Z 8 X s 9 X t v F H c H E T Q r u O 7 1 Y x e h G q 1 8 f o k 5 q C 7 Y E 0 o x v q m Z h l B J j W j Q O 3 M 8 m i 5 o M h x Y 8 j z V X b 7 + W O + W r U U t Z T N O j o h 5 L p x G t R S Q b 4 f h o l Z s M S d 2 P H W M 2 h h x J h Q n 4 N p R u q F B H o z W 0 z x 4 y V V v F r 0 t V + S z 3 X c p B K H x j F q r 0 Z F J e Y E s S Y k Y z t t l a y U g a h N y V J P k A n 2 U J r P T l F H K 2 H G g U M J o p v Z f P o J O Y Z 8 R d L l v U H 9 h O p Q J X P v Q U G o H V q D i D M I t e R L 3 q l H C 5 Q T s x I m + 7 A + j B l N i q n v k R T f o b d q T n r 5 b t u S t u 0 n R 9 e B Y 1 S R Y + D 5 5 i Q R 8 S Y U Z w J 8 a e Q Y d k 8 n c G J M N A M q J R g b J a g J E 2 l s 3 + V k a 2 + W 8 0 / 4 w b u + + s n S C f 1 a w i 9 A 6 5 D R 0 B J j A m w J Y k q 2 D d U 0 M r V I D D V J s a M + J E f 2 Y b 0 + E j / j C D C V g c z v 6 G + C 6 D T Z 2 t 6 y q 9 U z P a + D 0 x O C J 0 E c 8 W 4 e K 7 l V y L D T P S Q z u w t x N N G l g U y 5 / 5 5 R X y l V T N 5 m m / t 6 6 N l P e D C i T t W I o n 3 H r H j E l S h 4 E s R R s x / L x o Y 2 a Z 1 Q j N 5 o J j S K Q 2 k 1 / + 2 p B C f 1 q 7 m / K I o d z 0 9 C x 4 v N j Z k h u B 4 + l a A j y m R u j D z 5 v 9 C 2 S Y 8 W c g Z R Q u 0 H Z 9 P V L C P v 5 y b 7 N q T a O r E f V n v z U j e F F h s S 8 M S T U B w J 8 N N U W o s M Y I M S E 8 Z w l n c 0 J 9 Z 1 w o D S f x f Z W n m x m j i k b 8 Y g q K h m n M i 8 r k G E k i u h e J K + q 2 K h j C p 9 C 8 P b I M V k e D B P w D 6 t d 3 m I n 1 F c H o Q C 1 J p 3 J l u k r 7 P Z Y q O f V e h 3 e T p J U u 3 M i 1 E U Q 2 B p E C G x h r 6 R u V B s c b + V b q n O g y a M G D v w Q 7 r I P q w X 4 2 j 3 Z h D 6 1 O v + Y f k t u 2 t L B v R V Q p j S i g O U B K l r L k s T X 6 L g S q e G N q a 0 T o p J 5 K A a 2 n m x o 5 X F U l / j x R 6 f a H W C 2 t 0 X B r 6 5 0 4 5 Y G M x l b d J i Q n v K O u e H s j P 9 i j p 2 S f f y 1 U K 2 3 Q 3 u w S S 1 w C N y Y 3 O q n H g T V x u h m N I 5 M R a 2 k x O z k q O d 7 o 1 m Q l 1 M f 1 J N + l W + e p h t Y E b x O 8 / e 9 D W i n o u 4 s e b N u F H k m g U q u R M 7 3 n S z X x Y S 5 d S Y R I c 0 p 2 M 5 N 7 G X U v X j X f a I e V G 9 X 9 N X n u j N q o Q X S Z S S r h o c G 2 I L q V X J l E 6 Q F p d i g 1 R X K V p V m U e 7 D U O l k O f b X G Z 0 P q B M f 5 p e W F I H u h p 3 b V p + 5 K c d w n 7 w J y R 3 Q v L W 0 8 G h r 9 s g 1 1 W e a u 7 O z t C O J 1 Z 8 U W i l 0 j z 8 c v 2 / 2 0 y O B J 3 P v 0 7 r s X 9 f 7 c Q w e u K 4 A c r L l M X Z i z e J v C h N M a n e p Z 0 A 7 B Y T 7 k K x K o h R 1 l 1 p o b W h n u S z l D a m P m h G 9 t d t N g U + w Z f T 3 K q 4 Q y t 3 a h L 6 a Y f k L H G G x r 2 C r 5 6 G m B F 7 l s J E H R G y f L X 8 O C M 5 v l 0 i X Y C f v O / S a j 4 o Q p p 1 r 5 w p E r H m 5 i 0 w g g 5 2 s C E k E 9 L y X u a P s / V X D H v n Z Z a H k p p d E w S c I p P g / g + w t 6 w u 1 N F y r V H g k f z O 5 + j v 2 a x y k q E m W d c z 1 R M k g J j Y y x M 9 t Z i w N P p E x B r s a s G Y l K f k o x S l T a 2 L 0 W L i O h R 2 2 t 2 i o x W 8 X M / z K X P 3 a 7 5 Y f i W 3 S J Y r j 8 8 V x G l U 0 c I 4 7 T D Y J V k Q i g F d N 5 Z V Q I J v s y f F B H Y w G m G f 1 i f n R s u x k p i u l 9 v N P T I E + P U V T N R u G q g m s G N x K O D d y O w f w J A w j j L P i f r Z 1 3 w h U Y C O g A U K v I k X p 2 i Q 9 R 0 v i E r H O P G B D o Q p z j R F O 4 f b Z R Q X b F E G o m B K g K U X 4 g x 9 8 m e r j 0 v A B l 2 9 F p g n d G y 6 D z h F J v z d H 2 D v 3 G T r + w 1 i i U f 2 z t V r 9 l L B 2 S h J e R d 5 M 3 K R 3 0 G a 9 3 l G 7 S Q 9 t R s O b x h G w K B J a 4 5 w 6 F O B y k 3 j l F K 7 h r B V c o W 4 V f G k U 3 g L S T J i T A A t K m 9 1 0 / p j d Z L g q S a t f 5 W j 5 r / a o 8 4 M H N 0 A h q t y 0 S a 4 Q s 1 C B G N I I y m 2 e g a s 9 C W r t E 4 j Q s R V o y g h H B d y l v 4 H k z 1 q n L r m 7 t Y l 2 d N l A n B X R Z C x n y T m 1 h J i T x T M V Z z g m t N k U y D T 0 m N H f 8 h x Y h / W X 8 O j J X j j V G Y D b 7 I p O b 4 U w 9 c u X 5 u Y h a C l U s x l J p i i r k g u w T i u E 4 d p 6 q W h u b 5 J / C A z P 8 1 7 5 x P q l J g c W i y p F V j T a N k i z / e o I w h g f Q D 9 k / W V a w p d N j X Z H e s 4 p Y l H y Y l 3 6 I u H c 0 a j L D y W 1 d P W z R A G / i Q O 6 R H w y p Q w W g c m c C R i J z B b Z u I F t 6 v i R F r m m 9 X s 7 h 4 Q X j f / F B h p 8 r 3 u w W y T F n s k F G n 2 8 g W Q J T / m K L n D 3 d D B 0 N z 8 k / 2 T g r N h T H Q N c b F E q H Q j R z Z K 7 t J 3 M f q t j j l P p Q d l R E m + Q d f k g P E 8 D 6 p Y 2 2 n q 7 e N o P g u c T r r w P s y Q q J t R R E n V r 5 q a W Z l I a g v a e y d Q j N h c f C Y W k E u X D P T r 9 2 h Q Y o / t U 7 7 I k l D 2 7 A D F E / 0 6 L U k c 9 U A e L z 0 / i W t 9 5 k 6 C S 8 b o X R J n h C 5 K f P V 0 L h u k m A C H 1 L i x X E w X r p 7 S M + A M a z W u + + U D K F 8 3 A m B V N Q 8 e R 7 J l x x T X g Q t C I i Q e d F l w C z t J X 6 h C 6 q R C G y y 0 0 1 w 6 8 S R A H j r G V G J h w V A h n C T w 6 h y / S 6 B c P w V c O N s V A Q i + E B d n I g 1 R k u p + 8 5 h O t C D N T h r + E j B K 5 t l 2 3 X b 7 X J y x f 1 T w N s x d b g m X H M d y o u 1 y O 3 2 c E a j c r p 1 0 6 H Y a z L R V 0 t N x 5 N K M m 0 F F i D m h W C t 7 S j V 9 w R b 5 T j 1 B J p C n f E u h g Z 4 a u 3 9 d Z T R G X I x D D V 9 u Q K U e 1 Y W d b + j 7 s f m a I t Y E M a Y G o g j C v B 4 3 W 9 R y G a 2 T C H G s G w p F B u q g u c h W w N X P C E a Z F + n x 5 m o 5 R 4 6 k 5 m 1 Y 3 V x O k M D B q I g x i r z A 7 C 4 S d 9 B H x V s R R S t u i J 3 S 0 X c t z C 2 n y M S 5 / w P s r Z e I U b N W g 6 t 3 9 4 m 7 U Q w u + n c p 9 p W 5 e P z 8 d Z 5 T c Y L Q b u u 5 r U G A H J w 4 S m t V Q b i X 9 N 8 G u 0 s 8 q m q B I P 7 E O 7 R d 7 C d e S g H b l H k 5 R X b 8 + z / A 3 l L J 5 7 Y b V S / g 0 a q 9 i J v J A L / F Q J y c + s d Q N u K 6 B 7 w 0 e F s j + v u r R h g Q r O a K L 7 E n F H M 0 L 0 6 s 6 b x P C 1 O s p 8 i E + B w i h z B 0 q e J 3 c Z + t U O 4 7 G d y n J z v G y 8 s V 4 K l U I z b o L L E G k M i S M V 0 Y a O E o c W o n l e d Y n a o h 7 C P k e Z 5 P P y 1 X V O / r l X t x U N I r q 7 a 0 0 y U C + q 5 Z b m B B F A x I R d z b w W M M L X 2 j C j k m t T 1 1 9 p Z V i W 8 0 8 5 q k P o 2 9 v U K O F j + u U K Z d P l L h f X A X 1 0 V S D P t D q k F L E A D h y q y K x K I g B k X B n l T G u q t r o Y s 6 c k x 4 h 0 I W u 4 t z t E I R 6 u R U c i B k m v s M b R T 4 / W 2 2 + v z Y n E z F I 4 y 3 N J s H b P K k T o h 7 k J q N S y u b A H W w i / N L X E r 0 H M m j e P v 5 E Y O q e 6 0 6 R m c 1 J J l 8 9 3 + B v f W k v K M o C S T 2 S n 6 H e o e + 8 m M j R m Q R q M t t J 0 Q v i M 0 m l 3 g A L o f k Q H d P W v g + D V J M N g e d H v Z p v S c 7 W g 0 Q I z M U h V 5 t F 7 M 2 j P q + + W 4 3 r M a f 0 E C y t w Z P h 9 g S i i m d 9 C w s a 5 0 S E 8 d B 4 d k Z 1 d G a 4 F y s j K O e p p c K V Q 4 l 3 M / 4 r 8 E j E R d I Z N W y E 1 x W 8 5 S q 5 A 0 i / C Y u i C 9 d G G I h T E 7 N T q D s 0 y 3 a O J 6 v K g V 5 f b v a 3 t 2 R x z N 0 h j b 2 q i J M 4 M u a X R 0 0 K z q i Y E k 3 7 m h h S p u k m D w O u T j s w 3 r h j Y b W g F t K a i G q A z m l 8 3 i + R 3 6 7 W i r P 5 h 4 k v I 3 q N e h 6 5 m u Q e C I I Q H A k M z x 1 B 9 V K c l V C T B R P W W 5 y l + R b r A U t t h G + X S p E R 8 L 8 O 1 p Y L m 6 9 i r B c v 0 M D I d Z H I m k j 2 U D b G W E 3 9 l o A q i H H 5 H b w + m O f 1 i v c e L 5 L I o v 1 7 2 Q V 5 N 0 S s K o S Y U M T J f Z 1 Y Q L k v w B 9 6 6 K l u h I r Y p 4 / T P B / m H j r Y E b R r B S h C e m b K D j t K 1 1 O j s m r R b p W S Y D R p O v C 3 6 B G 3 9 / y V f 5 A 0 e A J c M w B Q 1 W R J z A 5 a a O A w T W V f A n F V Q u O u Y 1 H Q 9 + y R q 2 r F I 8 a T B 3 L s U n h Q 0 C E q o q D X 7 R B f 1 8 t B Y B i N T X n S 9 g x g z S J M V y Q s r i k 4 n z F R R n j W 7 W y N W i d V J K D 9 W h Y N h O 4 o S v z 4 x K b A 8 1 I E K b 0 7 E + j o I C h r 9 6 j M T A 5 z U 6 P Z B G 9 U u i z B I N F 4 K H f 2 2 K j q f T F t V R P K u e x N D Z C f Y J k K 6 H H H m C D 8 R + a m 7 W n S 0 s g g B U 3 K c C e S a M B J s 6 K V h H i S 9 6 j N b / W b q C x S Y x J c w D f d r R R x j i Q 2 y T f L d c k v 1 9 R z 5 c 5 V 9 5 p 0 N f 2 Y r A C f c N l j g 4 N j u Y c D / E G Z 2 i d Y 7 k L 8 a X v 1 b f Q U C 1 B J s 4 W p + h J X a d B G F K N E h 1 q i 9 M t E 8 B W d W o U 2 c k 0 6 R T D g D N q y l N 8 c W B d i s 6 7 t o b T t 6 z R Y r I c Q D V H S x e 4 j p q C u s r v J D o n H 0 O 0 6 v N B w O n W + r V i 1 J T C D p 0 + k g 9 U s c C F b v D Q Q v / q l J i w n o P i Y W s u N f K f o S 3 r s R g f 1 V y K f Y 0 p M u T V T I + P I r P x V i T O 0 M 9 T 8 N U z u G T E 7 I T J P v 0 X S x y g o E T R y M U 8 z 1 a f k B o r u w L w 2 g m k C U T O a i o o 6 r L 5 j D j E U t 6 S P 1 3 a 3 M K Q c m p M Q k M q J z g b p + 1 O 4 R 3 v k T p 5 B r a v Z i I H W 5 V l 0 A F + Q + I U D 4 T T S e D J e 1 L s m F u E + D T y P X 4 s E V T O p v k 8 m 0 1 P s v I K u Z Y E T c 0 + e m I r 9 h X j C A H y e I B d 6 D K H Q 2 w C w F o x 2 b c r o E a M i f O 5 9 A N g 2 I P M 7 a / Z t 7 n q w D p J 9 s d h p S 3 j n U m M I f i Q b B V d H k q F d t k f C y P L i D F 5 t q j n U x k W T k m I 5 8 C S X 9 H d u d y u N v V u 5 t 6 2 1 Q s q W g n I B Q L z N K T v M C j u C M m T z n e 1 k F 6 N U F f J P Q 3 D i n U a 5 L N e b / A / 1 L G G Z i v 8 5 n q u U X x W A Q i m D E K a Q y 3 j x Q S d d V R s N k i Q u B M Y q c J 6 1 4 I 5 A d Z 6 Q Q B q K f 7 F Z a q Z l P M n w G u L n Y i m 3 p 3 a 8 C H W / C E W x x Q w 7 q 2 B D t g m L t e L r O s B W 5 m 7 0 a J z P 5 T F p 5 + / A q 8 Y 2 n K K s M A h b O K d t m A T p n n w n r g S k q e e A V 6 N U F f J P R F z l 8 S U u H 7 / j / 8 a 3 s S l V K 3 D H m M 0 g V f D A G D c o s 8 C e F 5 p l 0 A d / A n F X d P K W S n h n k x X + R 2 T 4 h x O A f U W D n g 8 2 E 8 a e z B m 1 R M F r C w q c 2 n k e 1 3 A g v d H 0 T x R q l 5 3 T T e i T b E U z C l P d L S C e u J E q q s e G H k I s E q r V m t x 6 X 7 j B 9 E E S y s h P h 9 B F b b M F q b M d T 1 c W x h A 8 2 k F W 4 d V J M Q V b n 7 F k 7 R q r 3 L M o 2 X A s H s v w h R q 1 V 2 C T V p M j I o 0 e 1 m i j 4 o M H T c X c 3 S j s / e v 3 r O X C s 6 G y X N o V C O d Y E d W G A H 0 H L n A 3 Y r J O J l 4 i U s L u t G 6 1 2 U c t 3 k i O N X Z d D r P N 1 g N / 0 J 8 O B O e F w U W K d 4 m P X Y u e / L s r V 9 W + T T H + n J + v h / 4 v H z B 1 6 n O N 3 A n D o 4 Q / T t O 6 n i 7 1 Y F x N A m R H A D Q U A h c m i 5 Q Y e z p v c K j X C D l v j 0 T b p w E F k i 5 H Y 6 3 o M 5 O F 8 Z 9 + / B x l r E 3 3 v L D L b g a 5 n A t + w e w X 5 6 G A 7 C 5 j y y Q g t K s B y I 9 S 8 o 4 8 I p b B R w / s 1 t F P N F i l l z h a N a K y V Z 3 c p U O F 8 Q 8 W y z Z q + N e y r b C Q z A C q b 3 F A n P Z + X E t 8 c L q 4 h t m d C c N a J H u z j u O Y l p W b w o l w Z 1 Q v C G i 7 J u b w 0 B m h R q T 2 / N J z r n k F S j U M v x y g k j H T 8 N q B S S O / M A 8 O A B U K 1 c o r n S x j s W d V a f E B H k w K / d E J k B i q A t k d 7 5 a L j / f L z F 0 9 U j / N f j O B 0 D a I i W 3 U 0 o X n a 9 G p S T W k K H b M a b v 8 r B w 0 7 U E 7 a T K P v 1 X q 0 8 C x w g C v F K 7 O 3 g V S w 8 L Y j V L 4 E t E 2 5 0 o E d S a G 3 b g 7 j u C m J K j B H u w j j J b b o U G U q H F x L E n z d 6 y y k G M B w A C 6 b 1 e A C X q I z 3 4 + I / h 0 + W A R 6 3 l j w L s u j I q Y y D 2 X P V M m D d I M U G 1 m F U r + Y 0 W K q M N M a H e 8 7 M 5 A U D 0 D Z U J P 8 4 L g 7 D a I I f K c Q c 0 J c k H F n V K L n p e g 0 1 a X S V 2 j I M 6 2 i g k x q x l f 8 4 D r N R m Q 7 P H v K 3 K y k 5 G V c 8 F J Y 0 O f Y 3 E g z g r O O j X A d c k x W T 2 x B v g I v J a y k Z t / H q Z b V d y d m 7 4 4 d U o h I W s O C / A C v Q j 8 5 2 H n r a o 0 v W t G N S 1 4 9 h A O b b Q Z N J t s a F H a e R Y 8 w L A Y K C Q 8 W X + s L x d Z b d U e t S E G D 1 j f i Q a k U b G M k 1 0 j F Z k j J Y O B x N b A Y C U O 9 T J w K j Y s S m N 7 f G J g C Y t J t p D i m s X d A y X o b d M B q S J r C s D 2 P o j m g I g V 2 5 q 9 e l k 8 f 1 P P 3 w v d 6 f g 5 + u f f n g t P v / 4 3 d + y 6 R Q z m O t L 4 N v + i M I x P T R 1 v O R 6 m q H f E y M X j + + f l D h E u t r o P R F X A 0 E o 1 y m d 8 u l A o D x K n g 8 1 a o J d Q r j w v 1 t c x X 1 9 K O z N 8 R G j x A F 5 u T J s S b w J t l 9 h T 4 b Z 7 S V e K H B R n E j V f p l v V s s Z k k R y U w 5 W x 3 a v M j B q 7 I Q L 4 u x 1 T P M D v B l q o g O A 1 y 7 K k Y w N I z 9 e Z A i c C S W 6 c Y a l Z 5 o k k z R 1 U c 0 h r 8 e Q b W P H 8 E K 8 W a 4 e s v k L 8 f p S 0 C p l d 8 g z V b T Z k V 7 d X u b U u K 4 / 0 9 e X 7 B 8 U j J 3 q T H 1 n g r 5 + L L A o j Y s z i d C Z T e 0 b 9 u d 5 u d 3 Q 8 o Q X 4 v J M Y L Y w H v R A C + L s g K 4 3 E / F b 9 p C v B d r 0 Z u t 7 9 o F L X l A o m D v V o Q b B J A i x a x R 1 x V L 5 4 0 n o A 7 m r S 4 + Y 5 k H 9 P X / M t o s c O 7 N u X g s M S b g W N R p G j h 1 Q S b 3 1 j b b H 9 Y b v y i q Y G + Z k L S 9 4 L 5 F t 8 l f L B d L 8 2 f Z P v e v W u + 3 P d 6 u j Y 4 k f B 9 R j b d A W 4 g 3 D m A V n u t D Y w q I z Y k x y Q 3 r i Y G w U c c Z x S J U 3 F C g l r C X d y O 9 m U 7 m M X X r k t U Y A m y D Z D b z a k K 6 a 2 T U I k L h B M b r g R U h O d G K 0 S f T r S b L j P i h M 9 u m W 3 P B Y f h W q U l S v u c o 2 a 7 m y R x N M D V S B c 7 E Y p 7 z F g H Q Z w y 0 w 1 + C I P b h a x J y U 5 r 5 M V m a J b S C F 6 9 S 4 a O 7 J m 5 o v F 9 / Y W y r P 2 G Z o 9 T I d D e + S B v f I W T 6 b q o z / F Q r F q 3 q 4 0 9 f K + k 7 p N w O 1 F F t + f P O c t e Q K o w 6 U 8 J c c 6 d I e F u q p o 8 f k 9 q R 1 s 2 U 1 Y c 2 w 6 k N i 7 c 6 r Y I J x I 2 y C x c K M E G B r h S 4 C 9 m n i I t c R R 2 E B R m u w t M 1 d g i / E z 9 u 7 f A H n 5 4 9 3 A h G V T Y d V k x a T n y L N X q Z 8 H n v x j 3 f s p Y K d Y e 5 H H v H 4 0 c R H l 3 r Z r J a g 3 Q c b 5 T r 4 5 o 1 1 j C + w m 3 G B Z i Z Y u X I r 9 h u B X u 3 Y R h 0 a N N l Z 1 P 8 E e / t 6 + 7 D I V + z l 9 2 / Y S w V j J z t U h D j Y X Y s p x 9 h D g 2 x 5 Z y Q x e t U S t H E m P i p V H W Y 5 m s 8 W d r p g c 8 5 y 8 Z A v E K f / c i m w r s 4 G j q V J j 5 3 L n j x 7 6 + f 1 L d J a m m 6 q X 3 h E W b B 1 s u P F 6 j u A v i O 1 C Q Q q u f x Q p j / Q C o j O N W w E D 1 M 3 l s h w 1 m b g 6 t t q M 8 e K x D y 7 v X 8 h r i 8 E t v D E q U X Q b n q C q 3 + A H f G r 5 W r F 7 + 3 r C / b B g q t h z t c 2 B I o 8 6 T O X g Q Y u a Y 3 D 1 f d y h u 7 g S s Z o Y l R D Q 0 F 3 r d w K j V q h O c c F D D L 4 0 y W f O k / a J i B q E m N C O X h P 2 7 l d o 1 V 5 A 0 + 2 W d w A p T h f z / N d a e L Y + x q r v T 0 P C y n R F w O b t 7 O D S F 6 k W I X k B U G S A r / I G N o S W 2 L H l J T k b 9 n t Z 9 w 1 K l u Z Y n i r u 5 I y a k y U B f H O r + s S l Y q n Y V R U c 2 2 H E y d 0 U N t B r h I W c H e y e B l e k E 9 J T F R 4 j j p Z q q U B J R p r E e E P v a d L 3 I 8 s S n n m 0 6 3 8 A X b C r 7 K H G a 3 T Y W 9 o L 3 H J 2 D B H b G k F g b h E 4 c n F P R I H + e o 0 N t B 3 w w o S F N q m Y 3 O P I P G F f R i S K 5 3 F s / D G G q S Y R I a 0 d 2 O l D j C 7 J N f W n M 9 W D 7 P F 3 b 1 c W H O C 6 8 y L K q M 8 M a Z A u p T Z a W X N n r G e 0 p T f t E 7 u W U o U + W + q k 5 6 R q 1 p s I m p u U u h X J 8 V 0 R F x N H M D l N L s i x B U a Y B R P P R G j G S 0 m x 0 O V d P Z h f e L n 3 1 p C R x F y 9 e 3 H v i 4 j x l Q Q W E W + 4 1 f l k 6 B D F 3 P B m G j x 0 s J 8 v l 1 + 2 c 4 x 2 j D F O d 0 S n j E b h 1 O s U H q u s 1 c h / l z P / n s x m / / 4 n c w T U 0 G / u J g O 2 s k O 4 m i n / P f F D N 9 C j Y q v 9 5 S + P 1 N 9 A 7 8 Q j s 8 a D Q U 1 9 6 H 5 3 / S B g 5 0 H E c Z / 6 K r L F l 8 z A m A / h + d 1 m g s P Y Y 1 X 5 n R o k 5 A X x x 3 G 5 Y k / i o v B n S D e d I b S w t H X k N s f b R e R P h F X H z M H t H d G 9 q F / n e X U H n + C i y / A 0 s R K x t y l h j N D V E 6 M q f Z 4 Y q u n N B m x Z y l L w t y G / L B k l C w C f t P C y f S 8 9 5 K o M e G d m u 8 9 Y o x 2 n x J b B Z y M 5 K K s f F i N k j V p M V E e u v f s t P L f e v 1 V 2 7 w i x 6 F a 1 n m m t u y 9 W y I v T f 8 9 + O C K h 6 G R v W L G C Q Z o j Z p J z M H E g j W A l I I x / e C K T Y i h I 8 j E e v A C t Z P r a F 3 Y c E H k a t v 7 / C s l V b C x U M L P U h H g y N y K H 6 D m k c a E v + A j 5 i + t r O s m E 0 A x J A 5 l n j E p b R Q q c U Y R 4 1 f s o y G u p M G 9 z O h G z a a Z + G U + Q 0 c B F c X V Q n H a e N P Z K f p J Q 5 y J V / e 3 + I e W a 3 G 2 w O 6 q v O L o F L e x b r e 4 Y n O U 1 E A Q y i 3 G r 2 b o V E J M S d Z 4 u S a k I S Z s m 4 4 C W n U C Y Z b j S c j t d M m b g R U g C S h G s E B j v Z E F y 6 N N M H 0 1 R o / J 6 p A Z Z h / + C 4 Q f V f t L A E I k K m C / 7 h u z a x p q J z R c m n u h Q S l p W t D g / x A L Q j E g d f F o a d U J s Z N / 0 m I C Q i G J a b m d r W W 5 E f 8 h v d e a q L o X l r 0 U X Z 7 I y 5 S y c i Y E j G j u 7 Q j B h 9 h z I W e s 3 8 B p / Q O L c r P F u m h T d K 3 c H E a S S a 7 y F 9 h 7 x V 9 m r 2 t b F C V j w x j J W o w p 5 p s f v / P j S Y J C H L b E + H 4 c 7 S 6 o J J x g n 2 j k o Y K P d p o O / T P N M 6 a 1 3 B f L P 7 H 5 n N a n v R C / / 1 M E 8 C M s U t S c I j u u / R 9 g b 7 3 J 5 y g 8 s J d / / y d 7 q W D r V A e M Z m V g d K a l g U n c C V 3 5 5 p x / 8 + s T M M D + G U Y P x C s R I G l i c c 1 z i u w s 9 n + A v Q W o O w 3 C z B + v 2 A c L r o Y 5 z 3 p W x J g F C R K 5 N u A V 4 F o 2 m f T J / 8 g + U z r k B E F z o / u z g w 8 H 5 t B / o V g T x F j P s J m + L S P I 5 H H Q M W e f 1 t / 0 o 5 U 6 A Q 4 v Z + 1 u l s v p x / n 2 0 6 d S l k d e I T T S 6 i N C g v 7 t n D T g X F P 6 w 3 D h S 0 7 E j g + d 6 C x i K k 6 N S e K g 3 J 5 I Q I X + e h p H f p d P b 4 v t n i d Y h q V g 5 v f i R M H V K E 1 i T J R s 9 d + G p S H 3 L O V J C J q Q 5 0 k w C n v A s O p R C c l o s a L B D 4 2 0 e 3 F N 0 R c r w A 2 7 C m 4 k R A C N C z c k 4 K r + K K 1 c Y / u j V I P B 7 O D 1 d 9 F w W T / 9 U W J A w w 9 c 8 l V r Z Q 4 / R Z s g M i V Y p W j O j l c e p 1 7 I j i c + y t G u d R q f v / 7 y 7 W 6 e r c k 7 k w O 4 g / a N A 2 U E G P X 7 S x 4 j v 5 C d 8 V r w R c l V T 5 S R G i H 2 Y A 9 5 t Y 8 1 l Q N E X 7 o K r j f A D X x E n Z b a a + T l 3 s E z M w 9 S e / D R Q P D X f I Y 9 U X d t v T s y O V L 7 e z Z 5 H 0 z Y 7 5 p + a b g A f q C 5 V k K M i R 1 b m t S P h R P I a L E H 5 V D 2 x 8 4 F 9 M Z q 3 u m 2 8 q u f J P + z 8 Q s K W E m 5 D 9 1 b g P Z F U n X Z u C 9 1 H s 5 8 Y 4 n C M L N b Y Y C 1 x A 5 A v v f t + N R i A N h Y r N P E C s 2 w g 2 s f g V u h e B 0 A T b F O j S n o f k y M v W X l H 4 4 3 w u X K X u J 3 a M O 6 J 4 O L B w k / h o e x 8 R w s s K n c x 4 S / b E 6 Z o E 6 G V Y v E G 9 a d o D h 9 i V Z i d X m W t W k b J 5 9 T Y 0 J 7 D j c z b i h q B V L Y h b i d C 3 n W 7 k m L p H s y A f S A G 9 H I u u f G Z T k a e c w g c j D L 7 s U e Y L T x s i F / Q l w V e I r g S b p X y I I D u 3 p Z z M j A s e 4 e r z F q T J I F c c 3 r G S q U 7 G X t f I x k a Z h E J o 8 1 P D p Y e F F A + n E S / L 9 C O d T B o l U + B X 4 2 I E C t D 3 Y G 3 I U B T 3 b G R 7 X + Y k d r m S M O A c k r V e I z W b q X M 5 L v L V V + N T n i g W 6 1 m J D P Y 7 T o k 8 k r E 1 V J F H k h u n X w / 5 u z j 8 S 0 u M w + o / B f M C x d z / 3 1 U 9 p D m y l l L V G m G f u / w d 5 6 G l c c O k v J H r 7 P M z K F m l i z p / M Z Y T l b R a y + 7 5 u r O 8 S T I I 5 6 4 u x V y D D p D B g 8 j B V k o k + Y R P f P 5 e o z T b r o l b S n + L C x o 7 z U y N c E L p M 5 v 0 N 8 i Z I r H g R a L f J u k D q h G E f b 5 o 3 9 W h R A n C / / l T / I n c E a U 9 t T i g n G y 8 v 5 K h I j u q 5 o t 4 f B K S H G R M E W F 6 N V 1 r N O 6 Y R S H C 7 / a X l x Y n s Q 5 e 3 e A u j u f r u S z V I a O S o P u u Z s 2 i R l g H p I H a u 7 S z I A p p d R j M S Z 2 P E l B X l 8 l M C I M V k + h y C B 0 q E Q 5 s V y s d 7 M N t v N r A 2 U p a c 8 X c B O l V 2 P p J d Y 9 m 2 + H Y k 5 p L f 2 r P U V q Y b e s 5 Q q 0 i Y B d S b L p p t H 1 M z x u 9 T R m j 5 2 D / 6 o X B 5 4 A C / c a 2 S M / j j X r J K S E 9 X 8 Q 3 z o B G i R K e X U T i q + w X K l P O q j B T 5 Y 1 + v B z B V n i l Y r 4 E 1 g K q r D x j B + D g i e l 6 s N D a s R M M r r N w I I 4 H a g k H h i a n L i J 7 v 7 A + y t M w w h t 4 M Y c k S P g r l h Q m r L 6 w t d V + S E v A b + y R c C Q V F z h 8 U M R k 0 / b O 4 r 9 H X X M M T k h m a D 1 0 G c A N B + z 4 d 2 6 M J C P f Q E m b Q O B Q T s w y 3 F 1 8 F U w 1 J 6 h z u 7 a u L T m z d z z Q m g r N S s c o F d z 8 u v p 1 q e u c + g 4 T a E z n d A y C C + c B t K r n r a 0 Q Y p J v Q h P Z u x n h S s S a f Z 4 q v Z a r W k o u Q v B L G a y b V P F 7 P V 7 b y x o b 2 v f x N i Q U L l e k y A z 0 6 T r S Y T A C a B I k g s w o A r B o V i j 2 W 4 L X p m 6 b u 3 k D 2 p r M H i K D Y d r c k U k l x k t 5 s t N R K c o L s M O M P V 9 E D U Z V 0 J s Y X R H G K q p b f M Q q a M G D v r I b V 2 L E l G a P S E A P + Y k 8 t a V K H 4 A q G e S Y I I U D Z 7 T 7 Y b V A f 4 E u B K 1 Z + o q 1 3 y U K Z b b V I E 9 B W r p J g c 9 f e z V Z J 1 t O S A H 8 W k i W c P w H 3 W z 1 H p r 2 U t g C C A 2 Q h m 1 U 2 B y O G m S O P I d E D s Y 8 m l k 6 Z Q w Q T d W O b q I f E E P A f J k b w 4 X + U P X 4 A E k 0 G K b / 4 p C B D Z Q g 8 b 1 J j 0 d s T Z O 2 / Q 5 Z R t + c t 8 F q F g a R h b y o M P D H s E C b b e O g H C j 1 0 A E q e Y o 0 m A o B a T M + u Y Z 5 9 q J / H q 8 R v g n b L p j J B T X + W z u / s N J m p o Q 2 u A 7 F r 3 i l 6 T K D u u x t 9 g 7 x e C Z q / r l r Q q 1 o Y 5 Z k t H 1 k X 4 T F N R 5 / O t n B n O a N J 0 + D w a J q O q t i 5 G / 4 S 5 y i R 5 w 7 z w F k P D 2 b e e v i Y j x i Q z 5 L 0 1 l r e J 8 S j K o 7 3 b Y m u a H C O V Z f d S p L W 4 p H N Y i c o w o Q 8 B P s / z X L i X Z a L A m w D e D p h 7 E f D k 0 e B o d D K J N 3 E t C t 5 U 8 V 3 Z w e X D c k 1 G S Z X e 0 R u Z d F f U F q p M u q / K P 8 L e u Z j h K N b s Z V 0 J X r E 2 i q J i v Q T l C 6 C a X 7 4 o 0 V 5 / w f b Y O / I z T 6 C v X t U z 8 Y E L Z x Q v M Q h x K v b Q u C q Z 0 y m t R R 9 8 G 0 0 u L K x Y u B 1 m K / B 4 X c g Y / Y M w f 5 4 + Z q t p i 1 j 7 e Z w Y 9 M N w 0 d 7 l J A z f D t V + o N I 6 o m B L C r T u c 8 L W d Z 1 r a F B i Y t S 7 n K o f / 4 k 0 m J L 5 P c 9 X D 9 u p z N l g P Q a J U l P m 7 x n p O y l M 8 l 6 U a E o k u D h D n A + M H M W a e E m M y W q / 4 q O M I G w a 2 D g 1 J t C W O 9 U q i B h N I Y E M T g p 5 v Z 1 + 3 K 7 I L x o + A q w B H Q F w z O z t E l P o J 5 U s y Q W y d W W 0 M a 5 1 S k x 2 A y r j a A 0 b q Z T g W 2 x E K 7 F x s m l 9 s k N + y + M c I 5 S j n C i V h f 2 y Q I w Q L p G 4 K g Z F j M C Y K N j q K c U 6 p e c o x Q A I / d C + X 2 a r / P E + l 4 s t N R 5 P T 0 E m b n V A B 2 V F w l E 1 S J E Y E z u 2 N F e j h T Y y W s 9 R k p Q q I Y u 6 y e Z z V e I v O 7 2 5 a e 1 5 P 6 L 0 X N u y H i d d Y A H B H 0 E j S u 6 K T m 9 K s h 1 / R 9 I 3 5 h S Z b J / 0 P Y m a A 9 2 T 7 5 a 3 n 1 u L / J 2 j T T K q i U z 7 l D Y V E 5 A d y l L E B B D G F A t S F f e d o q V z Y 9 W N 2 q D H R L Y n z 9 6 y c m 9 G m 7 U I 0 e Y N s f 2 c r T e n a o O j l R U V H 9 X t E G w Q V 6 L g i V t U m w x p g x K T 0 i H / h n 1 Y X 3 8 e r Y W R I j l Z H c 5 v s f s L U p Q X 4 t F u j O s 5 1 X G Y G D g 7 5 h E K y Y O 4 k B x I S T W s p E V c 2 C D F T r / F P F o N a o 8 G 4 x f G E p 6 R 2 u V J U I 0 O / 5 r M 9 E U J c 6 8 A 9 v C C 9 N U 3 F D v w 8 + x r v t g O X F f G 5 B O G A 5 A B D K M y A U j 9 c x 4 S 9 b Q 5 I A p o y Z n B X Q K X Q v I o w G G f S 7 V G 6 D Q P y 1 g R C 1 q q H B p k / i 1 f 5 Q / 0 v P A h Z p u r F G 3 I u 2 W f s s P D 6 a D X x I J Q D K B e j E W 0 P R S 7 Q e s 0 w h o r 2 4 5 o j 9 x Z 7 N o u H R + Z 5 6 m p t I 2 0 4 P h U Y c g x y t Y h I U B M i J I F z f y G h R l u k m L S G u D K H G / y O 5 J d / 9 f b x b Q A + R 8 + i M T 6 o Q r K A w B y K d t q s I o B + E J C R 3 H F P R 6 b k n 6 T 1 E n k N 5 Z l x M N J a L g f k M D E x K a K H t V N d 7 S + u Q E W z 2 D P E B Z / E T D q L u A I 0 Y Q a Y l s Y M N X M 5 p L 4 E n u u + t 5 t G n J M j C 3 u k F X Y M V p W F Q h q 5 K y 8 x 9 4 y u S u K B i X I a x l 8 y B t A x g 5 B x 1 f E i j U P R n 0 k / o T i T g 5 x r P u O e W v o d Z X o M Z W P 0 Q S L 5 Z r k u e A K B P g z p c s / q A 0 B g w s W Q 9 7 V y g f 8 U k r d G c w s c a d K S K t v g j j T i d V i f 7 m O 3 k n F C t 5 G K T x j R I b s L g A i 8 b + / L 7 D o C z 8 1 V 6 c y S s f b Y s 8 j R K S d s v o B 4 V 2 Z h A r e C L p S S L 5 0 E r X I w N I X r R F j B 9 5 i d + 3 C 0 L H u T 6 R D y O 6 e e N 8 D Y P O q u o m 8 Q o f p H G J t u I 0 P D V p M i k M 4 s W M J M U a j I Y R 4 P l v f L 7 + c R g 9 R i K j 2 f s Q d 1 J C 4 w p o w 4 k m X C L L Q w T o l J r o W B X w i j g 9 y d m R J 3 2 Q o M M z 0 S T t 9 A k j X l U q z c I D i r g 6 L I 2 0 X m 2 0 m 5 d p i U T C h E 5 d F w N i k 1 V V g R / k 1 Y 0 X 5 L t J b s v 6 4 p D I y B P g q Q 4 I N P 8 m x q d 1 3 d t L z f f S 5 7 m 8 8 A L 7 R Y K P h x p P M 0 J A d W B G S E d 2 t Z y N C + n Z N g s 9 S j r T a g K R W W 9 M w a D M A 2 i T L M U p K j v 5 n c 8 N g 2 + R k V y t h v k O A M i O K n 6 f w Q Y G K s 9 d I Y H a a 0 z e R Q 1 2 t 4 E y N 1 u g M q s X 9 x 6 n Z q S L 7 t L 5 u N V q M i H o B 1 R z f Y g A O W w h J G 1 V V R M 2 a 1 Y y p V e I U H q Q b o N i I X u S q A D G 3 g X w K t t 6 k H S J E 4 k 0 U n C l w I 3 C F 0 v F 9 j r h x v l x g s O D 9 P 0 S M D c o W Y a K W K J f S 7 m + w t 6 x 8 m x F r y R 4 N + g P C H P 9 7 s 5 w T M D 6 7 H u 0 k 6 l P u b R c O d t n 4 D U x G l 1 D U A Y s / / y S v R e n q l 2 K z q x 3 X S T G x D B B E j F Y 8 D l G s I z H R g i 6 J s 4 F x / f o 9 2 D u W l 8 H 7 T n h Q g g 6 9 q e B K F D y p b b e K i 1 J 8 Z L O 6 9 h n T N 6 z S Y u J r C S S O 8 k v H i g U D G D 2 I 8 W y 6 w t Z i k m f 2 7 X g D W g e D w 3 y O + e a j v y / U X + + 5 n b h B i U l r A G U b b R I R T n 1 C n R p n c 2 p B 3 U V 9 A + v b f i y H q r w Y 1 e m Q 5 y b G R M G W z m 2 x C S I a t J g E h 9 S 3 0 e J A J 5 a j / H x U r q Z 2 d k E g U L + D C s A U I g h 0 D J q j Q G J l w M m 4 O r F n K T 2 U Z s l a w i m 5 z e f L F o D N v v c e l Q 3 3 T g u 2 p X a Y m y L G 4 G 4 q t m Q v e O P e s 9 D D J i 0 7 S b J P t w Q P Y y l g g u g M I r z K F v f Z Z i P v P F U A r h t T e V v U V N L K 8 U w p h 1 a 6 L n G C u 8 m o j s Q Y h o 4 L t l Q F u O Z 6 2 h T x O T E m l 0 P 3 o e W Y 1 F j O i x t g S R G E q R a 8 1 K R l Z U C B 0 B 7 5 P v D Y g 2 Q 3 m Y 8 r E I P j T h D 4 M f x Q 1 1 w b l M w U + 3 b g b q 7 y B a 7 q w u 8 M U g s c 6 C o h J r W C L n v 9 l 4 y G d d n L W u W T 3 A x T B t T M 4 y O l j A n f S g o r B s 5 R h 5 w k y X J 3 f M d b r 4 O n d 9 C D 6 H Z 4 g B N g H / w 7 b R m f U g L n l C s L f G Q m 8 L B f Z A 9 T m T m G C / H p U 4 e H 3 t z 5 i Y Z M y k 2 / z B 6 + q A m n E 2 T F E r R x 7 0 0 i c p y B W a W I L 1 F w p X M u L Z A u G q S Y C A 8 + G X b m 0 B 8 L b w a l n L S o z s I 9 A Q w 9 Z M r y J 1 a G E e N M v l f L Z m K 8 0 E n N Y Z 1 k h a q x i h F d e c F C e J z a 8 5 Q f M P P J N 4 G N p x D v + j 6 b L h 8 L G d a 9 E / W 0 1 n T f x j 1 x 0 b N W d T G 7 B O r Y S u z E d K 3 l Q j G m k 6 m F l 6 m j d 1 K p j m W 2 0 b l P P o r K a r 6 y 2 l 1 h t t w R L g U Q v 8 h W y z l a 4 P D r C U w 3 l v t W n p Y E O + T M 3 i w x B r g w x Z b O d l s k 4 p q 0 T v q Y j O X L A s R I d j T e L 1 f o f J M G Q I r y a C V 3 q G y x v 3 E R R 3 b w w o g L F C s K H q T c j o 5 B G C 0 m t 0 M h C P u w 1 p V 1 R k v J R a 4 c y E H j K Y A Y y 3 0 0 w 1 p p A O p W o s j E w 6 J 4 Y x R J b F H H K T G l s 9 A 2 a l c n x Q R y 0 G V i n 9 a L b 7 Q a Y q j y 3 v W h / i N 1 L Z y k 2 I U S e o A g 8 1 A 8 L H Q O E G Q R 1 v Y 6 A V w o D P j j Z U N X B r F U G + f / b T t H U h 6 4 b h d C b i S y K F 3 U S T F h K M r s 5 V + 3 s / k n g L K y N 9 5 c s J c K j o Y J I y 3 x x t A e S F f q z 9 M F w a N o Y F G k Y T l S m j Q 6 j L g f w o y 8 u D p J Q 9 h 9 P v I E I S 3 X N k q T e A T e z S L T T N N Y K G G V D J P B I f t p F 7 O M Z 0 b D k J B t z 1 F + o r a M d 1 R O x E 8 K W + r G t K d I q a i / v w y T w P f N K Y k I v A F h D J w J y R e v B t u k 5 D T U n q N A s Q X e o w 7 + q z 1 E 8 c l a + F H d L 6 2 t r F h 5 2 L R o V E z J o C j Z a + 3 i t w l l 6 C s z i k y 4 B + 9 L O 3 U d L Q e F W 4 6 E e 7 3 c b g B B S g V j i m h o 8 k Y T d / R T W Q S I t T k 4 I H F 0 u E S J Q V G y J y R z G i / W Q r h 6 g k y 4 A 5 r i 0 Q J V A B N C k H 2 T 6 T 6 S 6 c B 4 h E O E S d S 9 y U U S G B s X f X Q + I Z w 0 K m l t 2 f j Z Y g F U R 9 k 2 B Y x I C y 8 I X 6 j I K D N 5 E U 3 2 o s 0 M h u R k G O 9 H m 0 S H 4 + g m C S 1 M h C e y P 0 Z 4 I F g a m 0 Z A o q G X T S 7 l / g R e Y C c U a k s P 5 U G 6 N v C Y e z L s z B R V 9 r J V P Y J 4 O e F R O p g n q e I y Y V o T X d N 2 h 6 e M d 3 F 4 j l 0 b U f t T 2 H I l W L X r D R d C a Z 9 D J / b 9 1 M W J A e U R a Z + y p o m F A H 4 Q p g D M w S 9 2 R 9 m v F 7 J i G d h D s 6 f M 3 r I 6 0 u E 6 I P V H C j A i D A c 7 D v Z G V Q N 8 A I D H H t Y 6 Y U W r 2 T m t n A P D V r C I L y p k 2 J m 1 P J 0 2 V l J q y j C q b R s j q t U 4 1 9 Q v t S q i C o 2 P o r 5 j L V T U V 0 j M u V g A n c s t r G f z / E 8 U X x A 3 l G 5 R B / L a 6 Z x w g k I q 0 s c 7 D D I 8 G M C L x + M D r T Q q n e Q H v V k l N 9 I P O p t / 3 P 7 v N l / h / 5 B Y u B L Q Y 8 8 C 0 V x D k z 0 2 l T / B 3 g N y 6 A J z S / P 5 s s 3 h f X P F / l H B 4 z C P k V Y j X Q / B f a V T G E j 9 S O U c d 8 K N m 8 L C 1 e x y u A d 1 s u 1 M W 3 J v Y z m a K Y A R o R p v s I O L 9 r P L W W 8 a 9 R 4 e v o + 2 A V f u L A y S G m V K z I k 3 x U n q O q k s 6 p Z N W u z J H l K a Y 1 W d y a u H 8 M 5 X 2 c P H e f 5 x u y a Z d r O 0 V j V L X I 1 V e A 1 M e p s b C I g 3 Z H A k Z + I c r O k q U R Y C 1 d F 7 l k K N 0 o h U 9 H r 7 g N u T f q G S 1 K Z 2 j 9 k I D 0 h w S M 3 Q J g 5 A U 1 U U M k j R d I V 4 x g 9 D c + K G e A L G D X G E V h u 4 4 r t 5 l 9 I t t 5 m p q V N j Q t w T Z 2 + N 5 E r a + j + 6 I e 8 j B Y g C B 4 I A 5 G P I c a U l N T I K c N 0 U W x 5 D 7 K 0 J A t e l j V K G a L Q + l 4 2 t Q 7 M / 5 z k G o i 7 O B O a r b I R X p 8 Q k p A i z l 9 9 v 5 9 k q Z y 9 f n L G X C n a G 8 T g s B Y c K A 6 V h 3 s 4 2 t / c o x h B g R h X f t i Z C v a u q 9 S X R l g c U h a o F T S S q m 0 F m x A 0 E V f B S o N m + x E R b w 8 2 x C D l a S D I h t F y O V u o 3 X H B s K U U a J I T k C I M U P y g P + S V T s l w 2 w c M v 8 8 f Z + i s + 0 W U O 3 B y G Y L 0 U V V R u Z n L t W F l Q G b 5 I h u J m x W P G 2 K N n z k c R b x i p w u o x V V C 5 g B m X m d P S g l s V V B g x 9 g g N m J X F A z 6 K O U C z L v V m 0 j d B e + n p V l r L 7 S x l d o c W I p t 7 f I g 1 K T 7 F m K 7 d w C L 6 4 d T Y i b d Y B L u E x F h R D y 0 D g y D 3 2 + S k j 3 y s O U d q I K a l y 3 7 p T q F Z Y 5 I 6 6 G K X E P Q G q 1 5 b T E b W / O w h W 1 F U r v Q Q u 3 c t 0 u w N Y k x q J W 3 2 x t v l Z g N f T s V / 7 F 1 d 0 K o Y G 0 Y P e S I g k D v 6 E s D Q F h 6 O 3 M 6 H P B L G q 4 z O T e M U X m C a E Q p 7 d 3 + K t X w F a X Z k a i l f 2 4 G + O f F u P s s b M v T k S C M t q 4 Z a l P d U V 6 U w 3 4 P I o l I I c 5 U / L J G K 0 3 d o y f u h p o J W U Q 3 W m 5 f O M N W f 0 9 g c x B B X o u S p X 0 N B k x R 7 H A 7 d f u z D O n X D n T 7 W t Y e s Z E D 3 3 m X 2 r 9 l S / u w F k x O n i F a q 5 Q t k U B O y n Q Z D K d n A Y B 2 Y 6 H m 9 1 S m x 4 z 9 4 t b V p t F 5 m o z U H u J G b Q F R w d t U U y S t s J S 1 E V + / l U V + 2 j 9 4 R A n X p r C R o v + i Q q w V z 1 A 8 A 1 r D S M 5 v q x G k R x N B 3 b Z A 7 q U x H 0 0 N q h o M Q X 0 o w z g t k g c h a s 6 k S G 7 O J N Z 5 U f S 3 F B 5 i A L o P m x A e y d 9 + E 5 E E n P Q t f k 4 Y P 6 t T s h M c + / R f T x A h A + y S m / C P G A i U 6 R 9 d 7 V Z s 7 i C a e j z m g N A E Q I 2 a M C t k l 0 S R A P 2 S K w M / z z e V 0 4 k l I j q C B t A 9 H t m A J a k X N K Z v 3 R v h 2 t a g G Q S a T K n 3 2 J o J Q L P d l L 7 9 / w 1 4 q u B r G 6 b T 0 k X y U g y F H 8 p G K p T j n 8 6 / T o w 0 n y o e 1 m N 0 N O y B 0 E A 9 A N F I c A C 7 g a 6 9 V R p w a O / C D V y H 7 d I v m j W U v Z X v c 2 e o B j 8 t S 7 s 4 9 Q S W E V l 3 v 7 W f i R 4 H Z k U F X 3 I 4 r X R H E 4 u p r k G I S O S g / S 1 d m L D F G 2 E o M x b t Z L q d I v J A X I 1 s J y a Y O 3 5 n s V 7 O y A S Z j j W 4 p s Q e A K s V c 0 e V 4 i U k B 6 f E f l U v T E m S i P R R R 2 E l 2 t M C i W K R z f b v a 3 s m 9 x w y 3 q m d Q G C M F U 1 6 R i A o T j I V 0 6 E o m t k T B V E 8 g p C a p 5 y j F I N p t c z w d I p K T p r t F 5 S T J 0 K W 1 R Y a I k T i T 6 x w l X z 1 N L S P G Z N l i b J 9 G k S R U j S D v l h 8 / S i h j a g A 5 2 r l B N t S v R v h A g j c 7 p c Q B F v 7 R 3 + + 3 Q b V O i I n p k O F k H 9 a 7 N K N Z T O 2 k 4 9 F i Q v z w n 6 n G X S n p + 7 P p F C j M 6 4 E w b l 0 H U x J w U s r p F u m v b F d y 2 y 2 L 2 e 2 K x 4 g c G n t Q 4 H i a K 3 6 S o / 1 s z G V G 3 O i i d 4 s u n D a a T J F a j O N R A I 2 D t V f x u o O f T O T 6 O 4 y b F W 5 9 n E z Q L g M L 1 g E k p e 0 0 0 F e x n X / J v + Q o 7 3 w 4 E 5 4 H D 6 P 7 7 E Q b V X b G 5 R 9 p f a P N L / z A 2 y 4 K H k c J t X H U F G p f I m r 7 u j 0 R k I K 7 q 9 a R O 4 H V U O a 0 J b E l C q Z 6 O h M N U k x g B 7 W F f V p / S Y 3 W b 4 H + A x K f w r T H L 6 9 m d / c U u Z 1 k N A 0 I O F U w I + C 7 d V g J R R z u I P J L 7 q R I j 4 7 a 2 k g y Y T 1 l 9 4 P V z X k E r p 7 c 4 1 0 S Y J h W E y p h 1 A F o o V b v p d h b M V E G 3 w Q C 1 R V o u E G K S a 9 F M e 1 8 / M H u L 8 s U Z u C 7 1 M 7 2 e j F V A M M X L R W E 7 t 4 I y v Q h s N g x k A S 8 v m g H f B q H e B m z E T R 7 6 A N t z B y p g T O h + C q K C p S V / v n h I d u u k U o 5 E 1 h X G 1 j 0 Q d A 3 b d J j s l T k 2 c u X + T 1 M A n v 5 L b 8 j C 6 a G u S O 5 L x J 4 E 1 S 2 a D D J x 0 z E f r U I W i N 8 5 P l j x E s p F v Y e e b h I I 8 9 w t j e v R e g j M d J d R T q d r a T O z p B 2 V W 3 Y q z e v 2 U s F S 8 O c r K W W J N i n Q 9 f X P L s r 8 x n X s u V 6 0 M I p x v h q S + + c L i V w Y k 3 s G J O d 1 w 1 T Z 5 E 7 Z s S Y F F q M n V 2 P 1 1 h p Y 8 x E x p Q 3 v l q u 0 N m M X 3 q V 3 d C y G y A F V X Z 4 U Y t J 5 G J 3 j 1 H 5 J B s I u o g J n d N o U y m l b 7 Q n Z S e u N t e / x X c c q z M v i A I S 2 s X q 2 x p L t e R v 6 p L S 1 G 5 6 J o c T z B 7 v S z f Y t d W h 9 E 3 s 4 Y K S z B U X F b X s H e 0 1 a u k x w T 5 l l x G 7 W i g Y u J k 9 f M x X c 9 J D l u Q H N B 2 w 6 d A M U v M a 9 U 6 I u d c s 9 i U 0 6 3 u M W l L A g X 7 9 u 3 y 1 C z 2 G + R N I B 4 D 0 F b o 0 i T C G m h a 3 c n p u t r q d D 4 y V g 0 r 9 / i E l V G S z y Q G U P P r a i D m a t w J r Q m 3 j 6 f G c t p G 0 e l T t T N B o O d Y A 3 Z C Q 6 j U N C / y W P c h d x v z u s O m y Q X 8 b p R f 2 X T a e Y 0 6 H E x v i m v Y q C c l F v / B U Q 8 1 K d u z D + n t j N K H h L k 5 p 1 O L X u c R j f r d c n y h v l C R U e N q J M u 6 y o J F 4 E 8 Q Z y h v r v K 8 X w K g x 2 Q z i t 4 3 l A X i R B H P 8 N Z / h w o D p h l A H v / v R U 0 + 4 q T s p w h c 3 h 1 H E m N i x p V F H C 1 e O 0 W I y P H T n W x r S s S S J v L V H f c M X y 9 t 7 d O C U g u x w B W s 7 3 + C C J 5 F E O N n J L U x 9 c 4 O G Z A N H J p m Q Y r u 6 / X 2 2 W N C 4 o 9 r / F t u g L t C X q l B j g i u J s z e O K X U Q Z 6 M E w X E k h 4 4 p d f u Y k d e G R Q K D x r / I 2 4 Z h 5 V J M X C A D m X P w x B e a b C R X A j w 1 c 3 1 0 A X X N 9 T V p s a M + a E c t l X C 0 M N h R 7 R n n s 9 X D b H E H 1 K k B 9 B C o 0 w C / q h h Q 7 B D o B E V P z G C x d M l K 3 6 u Q k z u l D E d r 5 q e + J U j t / X a 1 A a p D d k t t 3 5 o h 0 t L y 1 A y s j Z / q R v G u 7 E k Z D i / s A G 1 D z I k 9 a x J i t e R k Z 2 A t 0 o u c H p N p S Z 6 9 c Z S J B W + j m F j g E R P K + P n s D v / 7 b v a 1 z d U B / I G U N 2 0 s P V q 0 D s A d K g q L 1 H x i B r A m D q G t d 5 g Q B n d S W f d Y D K V s b b A C G E F 2 9 H v 6 7 C 2 r G s t w s G G W 2 W P f T c n n K Z u 0 S c D 9 2 s S r G o m B 0 g 7 b q 4 i F A b v E G T U m m Y P 3 J P u 0 P n I c r V o d R B L 1 + P 1 9 t v i 8 v p t 9 x S U J o f H C Z s 9 s I z Y A V C M O j A e b n R 1 i D d A q e 8 Z k s 0 6 P Z C M n x 6 Q z Y N w x l s u T p j K B c 5 V N E X W c K A 0 Q u d U q d Y R h D m M l g N j C U j n J l M 7 x s a h S N 0 g x I R 5 U S D v H d b Q N S u j i 9 K G I H 5 C 8 x f 6 E u U z D 6 b Y D q u 9 6 9 M X o o q R W v R g J W 9 M o S u J N 7 D l T C w I V I + W 1 S P a s a y C i I W c n U v b p v 5 i N D S O P X J 1 f s t n q U / Y n f t N k d H r L 0 a F O k T I 1 k P h x B w w U 4 k s U X O l U 0 k a G d V J M I k O q 5 F i G F T N r V T y b P z I K R H h q X F + 5 a c v p A G m R m s N L w W F h b p f l 4 p I V B V 8 D N n S y s 8 j G M W I n l d 5 g 6 T j e M e K j Y w T 2 r D z N e I I 2 E Y B 9 m 0 t G 7 A S Q V w E k J O a a g A u p T B p u P I s o j h H k R 7 q j z 9 5 6 j 4 I g G k V s L i r F 3 T h x X B z J O G 7 5 r / x B 7 r D l G m E T h D t I r a R l 8 z H 1 p q K R q s u N F C F U U y x I b T j a S w z x d S q U m H A O O Y j s w / p 7 a L w q E S D z a K v f + R a L v f C T i q T 4 0 b M d P 4 a I K i 5 E D C i S L h o H V o C D C U Z k r V b X h 2 9 l w h g 5 J o w h r 6 D B j J h l e J 0 A u x I S e 5 X N 5 7 N P W I + E 3 z W + h H x G j 3 Y J H U A b V V w J 6 r M z l 2 u J M b F j q 5 8 K M l p M l I e U 0 M Z s j o g q g y V 4 5 N + f r 5 b L z / d L 4 F 3 R e s 1 + u R I f E z f l 3 Q f D 6 c K 9 M 7 r y x A b a J H Z M 9 J 6 q 1 x J k A j y o i + z T e j M 6 W s o E G x y o 1 i 5 x o q i x X 6 + E G o d e 7 x m a e 3 q w J F W q / f V 2 g a Z V C u l 7 m m w 0 J V X B b 7 G d E Q M + x m d F s g H Y W 8 l E X 4 N N X 6 l C i 8 n 8 4 B N i p + P D F S 4 0 L m c 0 c V w n B C b J r i 0 i m H g Y l k 0 w i n H M i W a y O I R u M C D h v R O x F / s 2 b q f x V H f k 2 Y H f Z O t 7 J P 8 I l K g F B u / s H f t H B X + j O J 6 x 6 p T 4 Y 4 7 s P N n O X R v a E o W i e r G 2 5 4 V I S / j 2 h j W O E F 0 b R U v c C c n b r g u N I Y x a O D g 6 c k w a h 6 5 F 9 m G 9 U f X G 8 m x o + w e k K N v O a m X 3 m h + j t 6 A t s X W f Z T v X A B L N D 1 X a r R J c t L S I U W Q S a T F 5 V o W f 4 S 5 F j a 3 D P s r U j 5 H s B e C 9 U 2 0 G x 3 h G T H A 6 E G K H A o 1 c 9 M K O o 0 8 r g 5 5 i 1 w O 2 a u g f L X h r W 9 5 d t 3 Q a r 8 M m + s b 2 k R q g D 4 a b z L c Y c S a w V F y i v + j 8 A p s 8 Y o P W S W Q 4 n J J Y h m + Y B q P w j a 7 a j w h 9 T 1 S c w Q g o 1 h v 4 A a a m K n E c T W g i f 5 n A o 6 D 8 i g k 7 B J w C / K X g U 5 d g t B A q f e 0 a s a 5 S H c n 0 W U o V B y u l e j / b 5 O X I 1 O A F 1 B A 7 g C s + S B r T E l m D E I k x c b N j q 1 / 5 l B N j U h z C / x g r u R + G K f k f 5 3 l 2 K 3 s 1 C W Q L / 6 3 J r v Q 2 s S H g Y f a i T C D J D g k W 4 k 8 o 7 p S d 1 W w + i C x q b p w c E 2 e L P 3 J M l 5 E P 1 k Y J E j z f o Y z n 6 + k c q w 3 k G g K e n r Z w K g E / i e x m R C v W 3 X S 3 X z 1 x J w F G f Y M E 6 J O B T M I Y F J O 4 E i V P E u 3 n B p Z D / J Z / + o R 6 L 8 V + t G g d X Y U W R r Z J k x 1 4 / U + w t 8 / W 9 3 w h i W 7 b u m J r G G l y J 9 M D 3 k j k Y c k j f D r 8 T 2 n z c M Q p F j 9 6 6 L O k N Z B G 0 1 c / D d r R c 5 l 9 z i l b A z / z U g C c 3 g a C p E m N H V 5 J n L 3 x d j n / z F 7 8 5 Z K 9 V D A 0 z K l a 3 l 8 R 4 D + g I 7 L L b T 2 b t n g l P W N o Z E R 2 h T l C H A k 6 A C U T Y 6 r 5 j t j q l 1 R m t J g I 9 L e X l Q s y W n A Q R C 5 l k 9 / l X 7 Y f 5 7 P b z h e X 3 v S Z M 5 J I g U q X B 1 Y L f + t s 9 X F J g y o l M C U b c R y m h z P E Y q a g 0 k U G j x a A o + b J F W J W 3 A B 0 F F z K u 3 O t Y A 3 3 z Z Z l 1 4 p V M 6 e W K n u q 9 n + E v a U e r b Z s m z 4 / M 1 p j J y b o C M d Z N T 1 c 3 y 8 B F a Z / y n r a C V y h l a A F t c U O K 7 q J N 0 F 9 E I q v f o a C E 2 O C 0 1 u K Y / y i 0 Q w G Y M d d W Q o G j P q / 8 g L R u Z d r h P k k r A L 3 q 3 i j L t B r z O o p W U G S t G R E F 2 x a N A d q y D E B D u n Z j o V m g 8 4 9 m T E l 7 F 0 k E 2 h I q b f 8 A D B e t a 9 Y E 9 Q B F E A y I i G A i Y 3 e 0 s O 3 q h J 7 G r L j f i x t 8 E F l C A m 0 s j c i c e D Z u g F W T J q r B 5 o z v c n / p I q / g g M K 4 Q Z 3 D / Y Y N X a o B X H 2 + h k 6 T + / u 8 w V 2 H S y 3 i 8 0 3 9 g E d L J B i b h R X 1 s d o K x T h 1 1 W e k W N y v d x u 7 h + V k 6 K J 5 P t d V T j V W u d e 6 H X I l R K D Q r I n d s x p 7 i u L y l A L R S 4 p B D 9 L 9 u p R l 9 Z Y N S K 5 0 + U i W 3 y T G R p s 3 5 D e p x w F O 7 5 K h B U g m M q r 5 G P w + H b I r W H n i u K E c F A Q u 9 P + Q H W t l M 6 k T Y W I U 2 O S G v L O G i z J x u 2 e H 0 / Q A Y Z 1 c L T g W n a 1 Y k x 1 A q B d F M U p A j R k R v h B v A A K B J A D s g d K i 9 B + V p S Y b A a W m Z z Y y e 7 o s 3 c u l o v N K o P t A x p P m w X U 7 W x V L I 5 i A W G V 5 L T k m 6 W E 2 t V Y P f U g 1 R T G q k T k I l 9 Z 0 R f s s / K 6 A E E R X 4 K 4 0 n k I F v Z O f s G S E J P Y k F o y m p m j K 2 y 3 I q P 0 6 4 a t 8 6 F 8 W 5 E h 9 u 9 2 C L P c d L D F H Q 1 S J x X j Y M b O M q 3 m + z 6 l 1 S 7 h i t z n q 9 Y Q q 7 v u h b C s c N C x O x m A K p Q + U 0 M D c D T h V i I Z A u T m M D a b W O I L 2 4 9 2 X E l 9 / A 2 j Y m v k R 7 B 2 U 7 Y d B Y 5 F 6 l l D k U l 0 9 w f Y O x e r D I A G 2 I P G 3 t E 2 H E n O x j G t s H y U A z n P C M y r H J M 8 3 p D G 0 S 4 2 o H H z N E g h U 9 P 9 S D y I g g N d r d 3 G k j Z o s f M / a E z Z p / U J q + G a 7 y z V L w V A I Y R 1 s V 1 j s y t + Y R s d 9 L l P X S 9 R E E w w F g D P n f Y b y Q E 5 5 d i 4 / i S N g G E X p i G 2 k Z k 1 j 1 g C F D o x p N a O Z c B g e f 1 S J D 7 U u X s 4 V y f D 5 H C V 8 T B N / V H 2 0 d c v 2 U s F L 8 M o G H c P E R a j f y 4 M X A f 9 Q u 4 e R C O d + B 5 2 w l P Z J + m i B / U z A F b u / E E B E q J 0 9 r O I E m w E G O x A d 7 T Z Y Z 1 v P + E p 4 l H V m 5 / Z R w u W h j l X S 1 V A d Y B c i p v Z 7 W f V Z 3 4 K r x B 9 Y e W N h P p O 6 H V B 5 g V f G G K T X O m 8 Q o s r i L 5 i h R Q 7 / o O m r M 2 1 b 7 F o Y z k U y G y S G A H B P x 0 C T g r 1 1 T D Z h 2 n Y o Z h E U R p h i s B 8 C 4 E T W g U A P q T c 9 p A 2 c B 9 Q X U V 1 3 G r B Q 5 U a E 9 2 e O H t r V z B v k + C Z p t K q m B t G E b m B 8 5 E H D 9 E i W c 2 j 0 l 4 8 8 + 1 A 4 q 0 e q n p k d 9 k E C 3 t W p 8 R O b U h d G K y v g 5 8 k 8 L 9 j z 4 1 j o N M V h i U J g A i O J g D c w d a P K B q y 1 m h v x 6 7 P 1 w K N G m 7 c / X o w H G d B m R 3 z a w k 3 1 f Z k X n H U 7 4 K t k z 2 Z 8 c R 3 f T T w + u W o Q o x b F / B w G J I 1 N w T W D 0 H O x y L t p f a 5 B G E 4 n L p j 8 B a E 2 W m e 5 1 N K f 7 c d p 2 6 F i 2 J r m O O 0 v H E B p 6 y 6 2 b M K + P a w E X w Q V L M w G B v v 0 E R G b F E j e g s Y t 8 V 9 W 6 f E p N V i Y q y a K U b r 0 s W 1 K B t i b j A C s P o 6 y 2 k y j 5 f W u s f t u B F 8 p 9 q 4 A A 0 0 d z B J L t C o U P C g 8 4 9 s Y j 3 6 T j V q X W V m 1 R 0 / W r S H k Q T C p H 6 / f C S g T T W U J 0 t W s j D a a 6 4 S 2 G H l B U T z 6 E E U m + t 3 x I 4 g Z g R Y U T Y L p d G + G 4 v b q X Y V 5 t N Q w B D r v U n n E C n P S J z v k S G a D 2 s 9 4 a J W 4 e 8 T e L 0 d W h W I M a H Y E p K p P j U f R q y r E I + p 2 Y 1 o T L 2 I o h Z 1 r e O X V 9 l X i V E N t 6 m B F a 8 u j e P z a c h r w s v e I a k E L q 1 M N e X T 0 D q E J a n S 5 8 D 8 O l j r m 1 T T E T y p Z E c r U 7 h o h I Z A L + Z L B d 7 4 + w J z 7 H j h B N k F p I X K c i K l S j H b b r b B L v E n F H d C 8 t b 3 D t U R t B M t + 3 R L i m E s m S I 8 o D 5 S a O I S P 9 D H e b w 2 o v m r G g O H C D O M 2 k h / n q r o S 9 W g q Q z C L g K 2 c E 9 r h N i h K 7 r s 5 a d x O Q J s T 3 o 6 / / i v L p j U 3 Z P c S F w g A Y G V 4 X s T i l s R 6 D t G q R F H g B I n f v r c h x U y T D Q t E h v 3 J u Q p C 3 m G S b j f n k o O o + 9 j i N I 1 X 0 W V 7 9 8 8 R m o T x R 3 1 k G 0 2 + b T Y 0 / v T D 4 2 F v U W g W y F z y m M c r 3 N V A X q / X c 0 W t z S q c I N B r Z m E 9 S a P o m a v L B / + J H J q P m G I g e b E L D d q H x K K H U J k I 2 Z 0 P o S F C P U U T y n N 8 d x D I G e Q e 3 i + n M l + 8 v / r b E X T C 3 1 E 6 U z I W 0 D n e J n m S u N J i G g a k 8 3 m G w h 7 c b H f g L g R L 9 H t c C s l e Y X O O a y 5 o m 0 J W H 9 i 0 4 v M q T E p S u L s V U Q X X 8 F D S 9 e l z m t Q n I 2 S 7 U L 1 U 2 4 t g 3 l C o A b x y Z a 8 Y Q M 2 z y e X r 3 T u A e p H c + o G 5 5 7 4 Q p e e 5 K p n g 1 6 D F J N X y w X 1 N F w K 3 3 F I f u f b f J H h 5 4 c Z 2 t 3 w k + e 8 u h v U w J 2 g x I v 1 t S j 1 o q h U J v D D C b x y Q E 4 5 X h R G H Q B y i D O g x I E v I b l S H r y E T s y + L X J U z 9 8 I 9 B U 6 F p k w D U k u z d 1 f Y G 9 R R / S C v f r 6 D X u p Y G s Y h d S 4 G s k E T i 7 G 6 E L f c w D D U 5 4 w i i Z Y i o p a u o t m A 7 R 4 G V R E c x o o 4 a 3 l w u o X 4 v d / i s B F w 1 1 3 7 0 N D j 5 1 M Q Z 6 9 f r 7 8 x n u A f v 8 n + 1 z B 0 q l O F t 0 e 2 K m N N X r Y G Q A s v D K l k K Q T z G D H q J r i Q L o k c D V H Q S v o K F h G 2 Q S O Q n a X i + U n t Y M W Y 8 M W F S k N a X Z K / C / x j + A x B x P s d d 1 G W s X g M G d u W U z B n S x b e c 6 z r 1 j a 2 4 I x 2 t 0 0 A S U 2 j R x / 1 3 s C 7 B p s N 3 U 6 L X A h T t B 9 p f i Q x o i a h 1 / O 8 j s 0 z l F z s g f z 1 l 1 b 5 D e r 0 m O i 2 J F v f 6 f N S d A 1 J i v 2 h p G i x i b R j q r U q 6 M b o I Z r N k P s I J o R k M 0 S c 0 a M n V 3 L b X 1 U O D n W / B e A 4 c h x f g k / s T s C o V 3 R K q X p r 5 3 L h X X f Z v + Z u B K S J 1 2 y z S I G q h E 6 q Q D B 1 D A K Y W v W 0 C Z C b t c V T V Z h 0 a X 0 v G S x s U f 0 E y S A o g D w p 5 S V 6 l L E + E U Y I S R y O h S I q X W F d i w r j n B L 5 Y 8 y A s I g x O 0 q 3 8 D h u o G R A 0 S z x W W l p 8 k O v f w T 7 I 3 r z 9 n d r B U N + 4 b v p S / 4 G 0 a o e i s H x 4 t Q q U v d i A O s o + + Q K W g 5 X W W O d n l O C 2 e 2 4 9 k O a e / G S k 0 n g N m E i p z N p / V m + n q Y 2 W + k D 6 V e U p K 9 W F H M M b r Q x J j Y s S X N n u S i l C d B K n Z N 3 j F a T B s G n D 0 f S 5 K e 7 1 I b P S I p / K 9 c 8 U u p H 2 b 0 b O 4 q E t w u 3 Y M C U Y A Z C a P g i A 8 I b q 7 W D K + l o T t a c p y Y l e j Y h 3 U p H s B V j y U z R D 0 k s + t s N Z 0 t Z p Q d Y C A f y s j U E r A 2 I n R d P 6 i 6 G 0 H s m t 0 N Y g v i U 0 z 1 L R o x Y k w o L X b 0 a W R 5 k A O l g Y j z 7 e p z v q H p a J 7 f s Z I X Y o l a r U h q o C H d Q D w Q 6 j 9 x 0 N N B b J D q K i u 7 d q a x f E P E m Q Q x T p B d j 7 M 9 w n h N u b p H v I S p B d y B G C k p u u D K S n p C D b a h C 1 h I z 0 m T D h 3 K x B V K H N T R d D 9 7 I E A m c Y O w d 5 5 n q 0 f q U 0 P Q R t B a G J X p f u P p a D J Z 7 v 8 E e + v t b J E j l b J m b 2 h B t i R r w z i G t t 4 + 4 c N B p G f z D Y 0 y 6 / V P L 9 I O c E y R T 9 b 5 / W o 7 k 5 p 9 v Q G a y q b 2 t F i p t h N E Z c q W K p h R 0 C H X D h b Q E 0 U M o M M U v s 9 9 j s Q E L e 0 s / S A r c K U a N S b b P X H 2 l p U t H g 1 N i a R 1 k 8 G V p a h P U y 3 B F 5 R v 9 F t 6 i i n R K n B 5 6 r h o 9 T a 6 R R H u U e J M V k z 2 J 3 2 M G C u k m K D 2 l N l b S o Z t e S 2 9 Z z S e K J W p R v h K h g h S + w U Y + / i h 6 Y L q G Z w A T 6 a q l T J D b Z Y m 2 e y C O e x 6 W z 1 o A h S L t E y k I c f k N 2 C M M t Y F 7 M n O N j P U S H e z K n E x E N 9 5 a D z 1 K F m w y 8 4 Q O A a A Q / E / 5 l 4 b D x 1 t k q s K 7 M g O v + I Y f A x O k I l z R 5 + 9 g + d q h 4 / B 3 9 R k Z k Y E x g B 2 I M n 0 / Q q 5 e v x U V 2 Q 9 e T C I 1 U X Z k / K k Z Q 6 B L k 9 z D o G Y w + 0 J 1 g a 5 P C v E m F i e i 9 0 l 9 L q 3 A G b B j z f 0 a z a d L m 8 / 1 w X a N y R F y t T H h b m T J X o Q z H N 8 s S C 2 x B v s o J Y s s V K G h b l t 0 m L S b I l I j 6 p k j G V r C / z Z m 9 n 0 L t 8 P t t Y l 2 f v q j G r I d o S P b 9 Z K i R l b s N X z 2 i Q k 2 z 0 l J s Z n c G O i J k 3 2 9 c N s m q E F D r 9 R Q m 9 I I S L N W m 3 P w 9 r U 2 J w g I q 5 Q x p A 8 9 U v w N S h Z i Z B 9 W O / D j p b d w 0 g T R S S X s 6 / L 1 Y J u R y 6 7 v q b U S / y k m i 7 y Q r m d w p A v I s Z E w Z Y U n 2 K j j E V s I N Y a p J h I n o M l l d t F i o Y 3 S P E t J v T x Q x O J 9 J W m C 6 S A M o 1 E G Q K 0 G n X o x 8 M W k L I b j 1 j r m Q D k 1 J 6 n T C H B 8 3 z 1 s J 3 K n r w t c J r w i i Z n 0 F O m T h p V 4 S y B w t K h 9 R / N e Y o 1 T M W B s Z 5 N l p x a V 4 l a Z X 1 G a 3 Y G v C 5 5 r W f A z V A T U 6 f Q T C R 5 9 h 4 r d o t 0 6 L 4 h v k T B l U 4 p L Q q Y D V J d 5 X e U v z p W L S z B U n G I 8 f U C Q s R D v 6 4 7 O c M E k W 4 N Q Q S r L z y z r 0 N 8 i R 1 X f V O w d W p M k M 8 l j A y x z Q 7 C v E I m I 1 / l 3 / D r C Z T S A z D f X i m x P r I D Y C Y x h k 4 c x Z Z O K y 3 C y C Y t J s 3 n 4 P z g w p K T J B l W m E K M 7 5 b b O 0 q i 0 9 B 9 X U N 7 X p T w d U g Z y 6 Q A M B k j c 6 8 B M Y d G T 9 q u K h n T Y w F Y G F o t Q T u 5 s k / r o 5 L R M B 2 w 8 Q z y k 0 P Z H 2 l D N f 6 j V 5 O I 6 w U x C p 0 I R I A M s x d g g t J n g m D E x X C P 2 c i C K T U n L l n q G Z M w Y k w k L Y r 5 N P y d M I m o 4 + D t b F 3 m A 4 4 v S S J + r B Y / v C g 2 d x X T 3 x f 0 1 3 u K q U q n q 4 S e R p 8 B V C I g l / Q V J v c x 9 S O B M k 9 w / 9 E w S k X h q P v e W L i S r I k d Y 7 o b 0 G Y S j 7 5 o j V p X Q d q p 2 l j d 4 F z V h r 3 z / q N + A I / 7 6 Y f v G z P X 9 S Y Q v F 9 r F 1 7 j h Q / Z f J v j 5 + u f f n g t P v / 4 3 d 9 Q F A D A 2 f o S f S s / w q 0 P Z O P G c o V x Z t q 9 D l 0 8 g f 4 F G E L f 6 1 9 M 3 e B m / S P e g G F U c q Z T Q A t / R X 7 V O r m u G m h n S s e K C r H g T u 3 2 V V Z U V 1 / s W c R A 8 R g 4 A l G M + Z a K N L H Q F w O A T h x g q 6 h Z q s S l g g G T h U b J U Z l N t U M Z q N B h g j x U z m A f 1 n u d o + E L Y G S b n J a f M Q N 7 m 0 3 1 y f B + g n S d X f m f w G x C 5 F K N 2 k h c i Z K n n o W M B i k m k E P S s 2 v K G a 2 g g X W s h G P z 8 4 N c p 1 o a 1 Z r 3 e W y v n V 8 4 t f M M U z u b m T T Z w 5 d L C B + 7 Y r E T t 0 N 6 n T j D g G n J l 8 7 p t T D Y n B p 7 U F q C k 6 d h r z E P R V m 8 C 7 R E z W 7 v s 7 Z t K f 1 U 3 U l i 6 r j b 5 Q p i L z J 7 v s Q Z C i U l X / L i l W w c Y 6 g 5 M S b G A f V 9 r B a C E C u b I M w / V p D k i m p e b 7 M V 5 Q t O 4 E s B z q C i m Q Q c a G 4 J I f Z E w R z a Q l a f d c 6 U T T 5 P Q 4 + J 9 a B 2 2 t n x 0 S o m G O W j H N C 7 7 B Y r V O g u l g K t 2 f H u H X i 0 o d L B V u 2 9 P i a 4 f D s s b S M u s I F q I Z n Q i c 4 i E G 3 S 6 i q 2 p x G G F s 4 T J j w W O X V m a f S v n 0 F 1 n Y i 6 P n Y G F c 4 T M u u G L g L p P C m e N M b U 5 k 4 k 1 2 l H i I l u Q E M 6 V h S D Y E L N J K O x M 9 9 K S K b V 7 G s X W C 3 z l E K A 3 R 5 4 J i 4 x O r L C 0 g f 6 l b U I 9 c 7 N o x V h / 3 i g i N 1 h 2 S b x h S Y T x Z X O a 7 K w z E 1 a 7 B l 5 D l Y Z i B m u m s X N / w S + M T A 5 9 K r e V 5 g e 3 N 6 9 M D F h 3 Q F C U v K G q c 6 S M 5 2 5 t t B 4 D b m T i n Q s v U d z H V 2 0 w I Z / + J J P q W 6 m M d 1 9 5 Q k 0 y Z p 2 A k e g S y I K r B F o v W R M J 0 6 r z R h 1 W i e V 5 W C 7 M S y z i m E g E Z f P M 6 p m X 2 G x 2 v J x W E M O D D y K r q / n e f 6 F / s b 1 F 8 p e 6 p + Z f t c 9 A B i T a q 4 r Q I u D 8 b o n 9 o R i T i j W N L e + h U 3 X 0 m N P z o C X / 1 h R F F K J Z N a v k Y f O y 4 o r R S u P f X C A f e Q l 9 0 Y 8 c b 0 O K D L E C F S + Z E O 8 / f y I M U J l f s o g 2 K b 3 U 0 e P C f D g z c w + r c 9 a j h Y o Y a E a d V + / I W g q G S g 1 s Z v 1 6 S 7 d t j v a Y A S 4 z E r a I o F C m S v j x I I o G O g / i l + n x Y 6 / R V h 2 U d J g e l a r + o j 5 5 s f v s O c O P T / o G Q 9 x 6 Q G O p 9 A A b A m c Y D U y G g 4 C r A t 3 z K E L P 1 S 5 N l z 8 h l 0 4 G R Y i / / 2 9 S J D i s c A c a 1 J k R 1 v 9 A / z N b L 4 R l 9 l n D h r 3 9 / f s w w V n o 8 x b Y 9 k 0 F b Z f b r / Y D V u 3 a A Q q L L V 1 O 0 g w m 5 P 2 x A M a Y 4 m D n j d Q j R A 7 5 0 N X D / u w 3 n A N V 2 7 h u u A H E 6 S v 4 b 1 j m M r D 7 t p C F 7 B 9 C j M A H s Y C 0 j i M a T j A E M Y 3 j / O X O d Y 2 A A Q a G 8 I v h I e t 1 B a O Y J 0 W O 6 S S d P c 3 r i / Y Z w u W h n n 8 N c f q T J w Q A A 5 I Y m G P H 9 W Q V F b E x y p Z b D f B j o Q w B v i e 9 b H + s c o W d z h U g j t G q d j p j u V g O F R F m B 1 T y 8 u 6 5 1 S x M 8 y B W j r V U e z L i c P 8 V g J Q X t x n a 4 q S K I N R S 0 f q 7 1 l z c u S A 7 z V s J 8 d / / L E Z Q P Q p o N z k F d S Q g T s 7 A K t C V e Q / M k p z l Y t R h k 9 3 e S 7 2 u N d a i w G 3 3 G E 3 C r E n w F y x F + U S n s T x 3 j U j x l S 8 x V s 7 q u t / M K f N 0 g D E 2 A 4 A W d 5 k 6 z V K r C 1 z V T 2 j X e A 2 V x p T k Y r t 4 G Q Q X 3 C 3 M 8 m V x s 2 w S H Y 1 S T E 5 H n I 0 7 C p K o 3 U G A P C I 7 P j P q 5 z 2 D G i S X J f 5 4 2 z 9 F f D M d b t u U 2 Z y M F 1 c i X n h 7 3 f o 8 C D G B L E l Z b j n o o x 3 b e B z q r S Y E P e k 2 V t W 4 d N o i C u x Q l w 5 z 2 8 / n 7 J p z g d K d M W 0 x l g a 2 8 G b I u Y w F F e y J o X Z M K 0 2 G s m o M Z k N a V v H y j 4 D E Y V G N 9 5 I 9 N t X y y 8 K / G i 7 2 t R d n 3 7 W F d A r t S W c G C A 3 + s b E m A B b 6 B z + A j w r 4 F p J H k q d t O m Y a 5 J i g h z Q u I 5 2 R 3 o p 7 a b 6 F Y N U a 8 r e 4 f f h f R 4 f I O t l r I P R 4 y 4 Q r T H 4 E j u u e p b 4 G D E m y S F V c i x R S m R h y K / E g s a v h A Z 9 G o n + B 0 0 Z v e V F W P v 3 x b 8 l P v F l f H K Z 3 2 W 3 V M L R O E L 9 r C 1 6 X K n V r W z U S J w g N g O u h O B K K J 4 0 n i x U o S u O c p 0 Q U 9 B n Y G q j S L Y p v 8 9 X q 0 z u Q b u C y 0 p l P m 5 w e w q S / l J F k C H Q 5 Y 3 3 J v 0 b U f A m i D N N y 7 K F O H X k O g r V y q U d L g t q G V x i K 5 K q 3 0 g L + 8 c K k K q L X c 2 2 7 g S p y 6 W W c 7 K J T b D D t I o i i F W q t C f N k H m V 7 E k / q G C t p 1 u r o 8 f k e f A W Z Z / W p Q s R h o 3 l 0 X q e x M t + h U U K a E G H W r 7 b t s z 2 9 N R O 5 M 4 r 2 h n 7 6 H g y i p O Y E w V r A o x p b K 1 F j K K h x q Q z o M E d S 6 I B k D Q g R 5 X R u 7 6 n j d E n u T f T P T g k T Y c k Z m N L n M l k n u J K I 0 0 L U 8 u J n V K Y Y 3 m 3 W P 8 u O x 1 k L v 9 t t k E / o t x 4 P L g b h D x r k l S z C B G q 5 O Y x L e I P u P Y L N I s r 3 j R C t V B R H b l T i n U s H Q 2 x 9 h N K q V 1 k O P A t i j 1 H F a f I l x v 4 D L c o c c e X G a 5 m 6 1 s s D 6 N q G + 4 r C 0 3 V k G M y P X i H 2 m V s R 2 x t k Y O V 1 9 8 W U w t 8 F n 0 d T l f d D 2 Q S I U E F u m x 5 A S Q + 8 g p R 7 C S 0 d d 4 g V V o 1 Q q o 6 / S b e o V N 6 J T X 1 f L Z + y F a 3 n 1 + I N y 8 F l g g 7 F h M C G o J M r i V 9 / s Y W v u P s 7 r 5 N t m 9 e s n 9 S s D d K V R W 7 F N V W n + 1 q u d K C R O j l a K 6 n w v C 6 V K + 5 X H 5 V v Y n Y q C t 3 0 0 o T 3 8 N 9 B i 7 B X v H j F G A w x k d E 8 i I U J 0 D 5 B R / y I V H K u V N 9 C 3 u u J c g E e 1 D 5 2 a f / Y g 4 0 e k X k k 3 H 9 Z b a a 0 S j J L 5 l E V 9 f c 0 O p 7 H i / S J K V l Q b t M B c a s z Y l h y R 6 6 S 4 k 5 w K o j 9 N a J 1 E L r t Q S Z k F p E a h X k 0 i r F U Z Q 9 T p X T t c m / f D l U u O k Z E a F b s S J O z F + a 8 0 7 E G T o C d n z 1 8 7 Y 0 1 N i J H w q I 2 I f 1 q j l a C T U A f g t Z 1 p P O 8 c T V C m q C b X t m n S S + B p v j a d B i M m n R x C f V 0 o D N 0 V S u e T f 7 N K d S z a / Z F / q v Z T Y 9 3 p Y 6 d Z x t t 0 P 4 S l z A d Q I P A h y I d 9 M + v S i M m J 3 g 2 K f 1 q j e a L x w q j L v L 5 b b o U Y D A T n A j e n E V L T 3 G 5 J X Z D y b W 4 O O U j O m u Q w s P h 1 N j o j m o g e z T L Y I c K 1 J N M A o F 2 b 1 F F k m h / l x g Y 1 P L x H r P + x D t J 2 l l 5 h k u a 0 I X p C G s I Q Z F w R 7 t G s n V z L r k p X R Z b c r f W n p M S o e u x b a Q R i / Z 0 V L 5 8 F v J q M q 5 m e W S + s S G R 6 B 0 Y h 9 A E h 5 w g C q p J f S I o + 0 o c L C j v s N l S W x K K I J H M K l H o 7 T I R X B q T L Q H 1 d V O t u O Z 3 0 g O S N H 8 A x l e I O Y h c U j B C Q 8 q j 4 1 b w 1 g W g n 6 d 5 4 u v q t 6 u g f o e B G M Y 2 C S J E w P 2 M g W C a S X + i Y A D 7 l I 3 v d 9 h h y q x K 0 p m Z Z F v D w x c m g m b z r U m P f Y Y 7 c m z t 6 y i o N G 6 1 9 C w Q n m J V 3 m 2 A a Y F f n t H e 0 / K Z 6 i e p e x r + W t r / G K M X p i d a G J P F M z B K w N r m m D I w j J o 6 T H R H b L 7 7 M N / M Y P v 0 k V + 8 e 3 L S s I l v F 3 O 5 H J H q b U 1 P 1 p v E b Q Z S X f i + C k m x I I Y 6 M I 7 w J I Y k x 3 Q S d f H c s Q U e m u 8 w 1 1 X E F 9 A G 8 R K I r A l J f k K A 4 K z 9 R I d 3 2 / + K T D 2 H d u s c u c E m X R K + u w N W m Y K B B V C G W X v v f k n e 6 l g b Z R M B R D a I N O r b 6 p 0 e / Y 1 X 2 z r 3 c B 2 s o y j F D O A y B P K H F P i T o L U 8 7 2 U J p s N X h g Y E Z I N A S Z e i L P P K x L c H 6 9 E E P i O h T t d o 8 O O W p J l r 1 5 v H x 6 Q 3 M K D v N h 8 Y + / + 8 Y q 9 V P A 0 j M Q 0 8 0 7 h J H F Q I f G D M r 0 T J x O s r o 0 S p w M A d + 0 E X g D N R 6 b J o Q Q Y H a O + 9 + 6 9 R T V K 7 B A K w u z 1 G / g M b W f 5 R j M 7 p n g 6 2 V l i G 2 G M L 4 I n s H w m M T c S d J j y r X 3 7 F 7 L T e Z 5 j O P v m g 8 A o m m O x + b d G i Z 0 X t V C D M H u 9 O N + 2 o 7 z 5 w P 5 F w d a p j j I I J k B K d R O 4 T e V h B p M 4 S g B Q 3 W E Q p 3 Y I L 9 B m v L 2 7 R 0 A o R 2 x x D a O S s 1 m / E F e v R Z B Y j e L V 6 L I j 0 f 4 Z 9 q l 3 S 1 Q m H 7 C s u O 2 w r 1 6 z f 1 O w O c x h W z Z R h Q B A h d k + w w D 8 4 z 1 g L 0 q f 6 v h b G H P v u G q 9 B L s 5 d 0 Y n w S 3 s Y F Y j i Q M f A Z e 5 l k 9 s i R 1 T 8 g 6 + y r Y P O e w 5 G X I f E F b d j Q 8 j x i S g a L O X L 7 e 3 m i X Z O i u u G B p G g h o r 7 k 1 C r M J 2 5 J X o 7 O P X e J I E M f 5 f m k Q O i m r G m 5 E d x A s 0 e G e L j 9 t V s X A a N j 0 Z 8 l x L 6 u x k X y G A Z i / q f F T F 0 T A H a 6 k a P s a B o Q 7 n B O a h k h K 8 T V Q F 6 D V l s W o s j D D K X Q k j u w Q b x B a 2 Y i i m d G 3 5 F g W 0 J i 0 m k i E T E G O V 0 A D 9 L C d l z p c z 2 X 3 2 f 5 2 t a I x t e G E m j p 9 U G l w w v I 9 O U a N S S v Y E M S d e w u T d 6 k R q 4 7 X S t 6 2 T O 6 l U x 0 o G A 6 y Y 2 p Z + z 7 F C f N r S j d 9 X O 5 H p C V I A 3 Q F D r Q x E a H E f h l n Q R + T H g d u h T E p 8 i o J L X X 7 f w o l u k O o q V q s U z 2 h p Q n Q O k b X 9 g P w g 9 b T I j o + j 7 S o A L y l t s 2 t P w D p p 8 + 1 I H G D t K f 4 + + k 3 m P a b W 6 o S Y m P R 5 G y s p j Z a o R 2 c A 9 Y A e T N T 3 T M A h 8 C + D A r k l s 0 s V m 9 h q J u Y l G 2 U 6 1 a b q w o l 1 F O E x d e z R J A l 3 k i S J O U 3 4 u B t Z y z 5 F U b S + x A Z J c n P + h j i j u Q n F V 0 + b y Y g x W b a 4 O F b 6 O J r V J L Q o S H E P + 1 Y q Z / a t n h X v e x W i R F a 9 A p F o 7 F A O p X L Z n r X + i H Q a e l 3 F e Y x u j i Z V u O U 0 N g H Y j P t D P V 9 9 Z e o C 9 6 R y S Y b A m z J 6 q 8 Q a k D N K x n p q J 6 f 2 L O X Z u j H s a A f H / c 9 2 s F O j E X n Y F k n W F M 2 q q M B s d h X r Y e 2 q D x y y a g Y A k H m e + Y o k 3 t B o U n C m U 0 K L 9 B g j d l I d B G P j Z H N w s h D n o e H t v v Y U e z I r 4 T 9 W Z q b m o A P p U K c 6 v a 1 4 K N 1 W u o G 6 j m / X K b F T V o T Z y 0 / q X o w B J g M Z Y p D j f v k F v 2 g c 1 r 7 B R x B U R e h 1 2 C B N T A n F k u z D P D 7 u q B F i k p J 0 2 a v H y G + 8 m M M N y a / 5 k G P R x Q C L S W K M 6 F X 9 F 0 K M N d S G s Q s u F e r v 6 6 y m R e q 0 T o n J p U X d 7 K K K s T K m V B F 6 v Z j O 5 K T n T Y 5 B j W E v P Q D 8 E o b 9 L j 0 T Y h z M 7 H o G 2 N N O P A n J U Z + G 5 z q l r r I 7 R t V G C y H Q f k z h / W / L e x q h / x / 8 3 6 u M y p I t 8 9 c 9 r z 7 0 T 9 J d t x M o V f q M u k g s A p P 5 f i H + B 9 u h J X M 6 n b S 4 A v U U n 6 V 8 k V c h L b 1 G f K h G 9 W 4 A z U m d c Z o 7 8 Q y 4 f I v j Q w 2 U q C p m N k b S u 0 N R A + y J g r l i d e b L F X p x i J P S u X E t r C 1 9 X U a P C V a S Z 6 8 e o 7 f E 2 y h u K k J y m h N 6 l 3 / Z f p z P W u A W e 2 o r h j w p D b f T 1 g 6 D C s S W K J n q q a V N W u y k W + 7 O Y + Q 4 m v 3 1 f N k O 9 3 o 6 B z T m f N d W M e w 9 i s p U V Y 5 x p 9 A R j I m S r Z 6 S p C 9 Z p d V V k n Z e E C 6 A c V T R d y l i p G Q X O i Q k M J / G u P b V x Q D W N Q 0 j g j G o l j 1 C B J M x v S q R h 0 x e L T i V S T n J Z 0 + h B k 1 i 7 P i f h X 6 6 c k k i h p E X U N G N D C f 7 1 R z l n s S K V Y 2 9 D v G I B z Z o I r p g Q h U e 1 f m W 1 y S N H n f N A W j I d Z W e n U 6 O d T 2 i 2 4 l 0 8 m K e S e Q D q Y 8 1 z 0 b f Z N w B + g D Q e y D 8 F k A D q x l N F p S z Z f y h 0 P 8 J X U 8 6 b Y X B r s V a P T O O 0 I x r 9 I 1 d s I M E n 2 S m m C S T j L C o x + L h a K P Z 9 Q k 5 6 v 4 d 7 U E J Q 3 p Q f s 2 + Y e E F X b + 9 d z I 5 X m 0 P W x c M C w Q 4 g F B V L P S u f j F i d n J j n 9 Z 1 2 y k w n V F u 2 5 Y l m s M 6 T I 5 c p L V z f L G u u 0 O u H Z D y 4 g r r a F Z 5 t v 2 z 5 + V K 3 7 J G j I n l 4 O X K P v 0 X E 6 L r p D L L / h 6 z r 9 C 5 6 3 v a o 4 d f h u + 1 c z G v W a m b 4 F 5 A p 6 j Z r B J / u G T z X C j e + j b b a e g x G R 2 U a F u b e I t g x + q 2 C y P Z n U X 9 v E D a b T G n + o v R f P f 6 b k q t f I 2 m o t q 1 b t V U 6 w S V f E X i B p 4 5 F 0 U s N B u I G m 6 Y R R 6 K U 7 N 7 K N i n W 5 6 G 0 S I j d P F D Y D 8 v 7 u Y o x e A 3 B f C o i Y 5 6 l m M S L G P a u 9 Q x Q G L M 9 h o T V d g J o V i T C I + U e D q 6 K K O h x q R z q D L D P q w X 5 W g l m c N 5 x J o O 6 t W 7 z e + l r G G l B V O m D f + T N 9 w / D g P v T g I O I p V G s b p 1 K 5 G t y / B l + J s X O x k q S a c U W J 0 d s K L A H a 2 V B W 9 F N N N v e x J 9 2 y a 9 / d E W / m v L v W s X 6 I 5 l Y t E W Q H c i X b g U v b x a z u f S k x r e x m J 0 C P f j z i c O Z W 7 Y k H A i 7 u T o 0 B T T d 8 S Z d I u P N r I 6 c k y c h 6 y s n R c 1 m r G N k S O C M F 8 C + i 6 j Q l w R k 9 Z j H P k 9 a 4 b X x v l x M L F Q b e r z / A 7 I u c S X U F w V Y e r x o m y Q s h I j + / B f 7 L L 0 1 Q I I i C 2 b z u Q q w w 8 Q Z R v A a j 9 B U i h V D X B C s 5 U l 9 s i J l c w J x Z p G M S 2 G i V o o M j k d 0 k 3 2 4 R a h j h X a A F y a m l J e Y W y 4 A I 8 5 g Y 0 N q 1 u x E t / v U H I j v k T J l U a M F v F I k x Q T y S H 5 P R H b i p W u H s R 4 s f z y R d b B L 7 L F t 2 X L + o C h o I B q B Z s O m L b E I 4 6 T O B S K P y n X P T x P m f O 3 Q v / R E W U S 3 v 8 N 9 p Z y i O z E P B o S E C B c y M 9 9 / T m n K T G e / 7 e 6 K 1 N A E F R c H 6 w T M R t Z Y k D Q n 5 e i O z 5 H U K X D R N L i u q o M P P u 0 3 q C O V v r G y A 2 J 6 O V q O 5 O u a 7 F j R 2 N V 1 d c 8 2 t d B 7 W w / C 0 + A 5 F 0 w T Y g 7 i A 6 8 w b i 2 Q B B b m F Y N O S a f g 9 K 0 0 7 v R h E q A M R D q Z f 4 x W 0 i z S p C n d c e 1 v z R D Y E c A N t O v d a d 4 2 C g J d G k n B c S a M c F L b K K d W j L Z E x W 1 Q c p O q u z T f z E d 9 b A A H e I 8 l H K 1 S / c 4 2 F Z f M a W A V e y A R 0 F c D J d 1 5 d S Y F A 5 q I v v 0 q W W m A f r w J 0 6 A Q i M 6 m x 2 U i i r 5 M 6 w 6 x x A z 9 p C n X X K g / C g a K d D U o m 7 M i b G T O u Q / s g / r j 5 U 4 G q X w G H o S Y f 3 9 8 p G 8 R Z V u k f h d K 0 I V G B y H F A i S q V + N 0 A E g 5 Z n n R I h L Q T w K c K j u j N W 3 3 h C k 7 V S Z M A 6 q z t O 5 x M j q y f t h f 4 v V / A 8 L q w c g t T g I S w c y S S d p E H V o e 8 a 9 E t a u K O X V q f X Z L 8 T r S w H Y O 7 r n u z b 9 N A g y y V X p s z e v K F m w X L D X X 1 + y l w q 2 h l F S b v s C b x K H A d b H p F E E z I z S 9 s X h J A S c F K C L 0 A 0 n 9 4 g Y c p O N 4 3 h R n r X C b g Q 4 l T f c 0 R a e B j u q t l P V Q T Y q j k 5 1 q n 4 4 S b G s x o v Q K p q g m b C 4 o 5 N o 4 q O c l i C Z H y X A R e 7 i W N W f 2 q v t 6 h P q 6 O u P y x V t Y n o j f A x C p c M d b Z U + O 9 9 3 W 8 K B / Y T O H v b W + z f s p Y K z k x 1 x N P F I i A 7 O 0 0 c 9 Z H / E A V B H A d e F M S X g P B 1 x x I Q i K X 7 b z m c 5 l m g X R z z g 0 y v X F B f 0 2 a H d z O Y 6 u 9 B y v O B q m O O 1 x O g C 3 i s l 7 7 S x Z s 2 u 2 + Q F M I f n V 6 d Z g D w K o R r M D n E y Z F z J y b E j b r m S n 0 a B y 3 U B T A r R y b k V 0 m S 6 m L N F P m x M C S y s S p I u j i P M / x l F K V l T U y v E W N 8 e I f q i N W p d B X l U w + V Y a X R g Z J E 4 z x b T J R a 6 S Z 3 E Z r e 6 N I f J u 4 Z R g A x 6 J d h E 1 y I W z x n F S h y K g r 8 h 8 q 5 1 c k y o z y X j i m 1 z E i n o f L u 6 2 2 J j n 1 6 0 f Z M / f k A S L K v Q M Y C 8 j f K U j G E 3 p G J L l 4 6 1 q H Q x Y k y e L d b 2 S S m p m 8 o N y 0 j 7 S C h E B d J d 1 9 F + V U s H a 1 J K B 4 g 2 8 f p u h 2 2 Q x B W l g Y C A K B G 7 J Q t l K Y Q 2 d n W N h O q E m A Q H y F K M t j 8 M N x e 1 3 N H W i G X 2 u f s U r z 6 e N f d k A p Z a 9 s 8 3 G z 6 H f V j i s D p a S u t u O m z Z I d Z k 8 w k 6 U f u 2 K z B a V g + N X d p j t L a T x J E Z r j / u T 7 O u 2 U k i t 9 q l m W J 5 k t F 4 E 0 + C O J J 2 u 6 7 x F r m P K p n n K D r k C k n t P + S r B x S r Z r L y o r P a f a / f I A B g t 4 u 9 F k h G 7 q 9 h 5 A z o R V T M k i 5 d R O A V 2 B o l p 8 q W K 8 Z K Y 2 6 T 1 q K v 3 i D H J N x y J z + N C C i N E m r x u 8 G O 5 o + r 5 b J l k V l v y a a U X d 4 7 V s B h N y o n c S Z 2 f P X 0 r B i x r l J 8 U p 4 V 3 F e 6 L y / y 2 5 n E 0 u T l 0 Z 6 O F T z i S t U A D r J r N r L E l F A s 9 Y M m q h N i A j z k W D 2 R O 9 J H W Q 3 y w y I e J D T x i 6 Z b Y Z j o F R s f C W a x V M g U i K g d N J L Y A 0 g K M T d A 6 F q n x s T 5 X C J X L 4 n I w L 6 a T a c 5 1 f Z + X 6 B X G T / l J G 3 d k e 1 r Z b 3 U q W Y k I i T b j V a W 2 E M P C j E n J G t q z T k b 8 b V w h 1 p I M g m 3 3 J t H W V y w N 0 r q F 5 0 i l P p 9 C 8 D u J U m 1 n H j Q a G 5 f 6 a L 9 B H F t m s Y R V U p K 1 Y X 4 s F f M Q 3 O l 1 2 F H H L E r F L O V 1 a C K s 2 P c I x 0 9 J o k W O T 8 N / y j E E i L I 9 X + 2 2 Y z k + 2 6 7 G F h n P Q K F 3 0 m T + i 3 M S k t M C c m S A E N 9 d L V O q a v o n p S K Y q G S R M F 5 v 1 0 p h P F S R 4 d P 9 O M W r Y I Z Y w F g h 1 5 O y Z 9 Q 3 L X P J d k k o O g L N w m e V L S j p f v R p g e l f L l c V O Y f j q 6 4 O S n 2 N l Z 0 E R G n 8 f q k Z k G h / r 4 u Q r G 4 N e u U 7 M T F P q 3 v b h q t b 9 M N P Z 8 C E 7 m V t F h j d I I b 0 k e D x l 5 + y B h Q 2 c 1 Q M Z W s q X W p c p 8 y z e k 2 7 k M b 1 a M v W q P G R N N y G x 5 l U s f S u 0 g 1 V 7 9 D b W 2 1 n k 1 3 O 3 B r q q d P + u o m d Q N n g m 7 D B F 0 g 1 D a z A z j B v j a 0 4 C D 9 A 7 g K w q A y y p L Y w u E X T K m c 3 v I R y K H F v j Z 0 Z n d P 4 z N i T J J v J W 3 2 8 s t 8 n j 1 m q 5 y 9 o V 3 Z J n k a x n X V d D N F k x B D k g g L o i R A T 1 O p H D j v A M E B o N o w A O A g 1 2 Z Q E n Y W 2 H e 4 X a n t k a 8 F c F R t U m q M G D s o R Z u 9 / B o r V N m L N 3 y T Y c H P y Q 7 V m 2 C N L 5 r s 0 G k H B N m y s o 9 m J i z k j r A 4 x g O a e o d 9 n O w c Y H i w R + o r U q x Y M E i L I 1 M 0 o g 3 5 w O 7 I s 1 M k z M q 7 j J + u b k + k 4 u p k p + u j g z E A p m C C i W B v l 2 2 C L c C z C j R z P K 5 A s 8 K T b P / I X m T r v H K 6 m F g a 1 B z s y L P T x f O s e X J 1 Z 6 t 4 G u Z s L Z u Y g M c Z U K R z N t 9 k g O g 9 0 a Y B h D c 7 K 0 T D M m h e N Y p S c g b U V s W X z s 2 y 6 C N n x J i 0 W i 5 o u 3 B 1 t D 7 y U I L T / 5 z d q Q Q w X Y b k I a / w y 5 G 3 M / D j 0 A 9 b h V t I 4 g 5 j F S E 4 E Z I P d S U P k D H U k G T S M 6 Y N + b / 4 B 3 s J y A 7 D z R Z q r m V n 4 k Q B t h d 5 c p i i z N m R v x N j w i J O c F U D e s + o G J r z e I F M 9 3 z 7 8 H G L 3 c N y R y 0 C 0 u 5 X i I Y g O 5 u S P n v j F 1 T p P 8 9 n / B L R + z 3 E 1 y i G D q N c F I u 8 W a 4 2 h B p 0 G A d B G Y O a 5 t g 0 c T q Y l K n k 2 Q F G Q 1 B C h q u L G K w D I T Q C E o u o s k m L n X m L t V P h C P v 0 X y 6 u V E D V N 9 i M + 3 G + / f S p N H X D 5 u i q k z L Y t 5 m Y u 6 j d k K C q d 2 z p 7 i w L 3 4 N T Y 4 I 5 K E a 7 6 p c / W l S J 7 n U I k N A G 8 O N i P m u T 5 z A 1 M B j Z 0 n e n F Y 9 A R D U n X i O w K O E Q h G R v g D u N U 2 S y N V 5 p d v I d 7 m a z 9 D A D L 6 B t A T A t m z Z M h I s M K + D p 7 e M t r g c j i 0 4 R b E G q L V + l w R P s D P B w s 5 v F T J z S R Q p G p I g V W / S f Z Z H E d b r f q n V q T L x 7 4 u w t 5 X P a i Z c 4 G + V e p c Y 5 i P f t K k c t j C q d g 3 c f J A l F C 7 t a C X w o 8 2 V K X A H D W P L U r / 2 g Q Y m d 8 j P o P 6 A h W x L h f t n 8 4 J O n q G L + Z 0 b 7 e o M 9 K e v 9 E z Q w D B / a y F 2 q i 5 y t 7 6 u R / N E 2 1 Y X Q 9 n o H / M s u e X X i Q R Q c 9 P V / G r T 2 B 1 c Y u o P e D / t 0 i x M 7 m t s D x B c I 6 3 q J c c J H Y P D j d 1 6 Z v L r 9 f Y Y d 8 9 + O l y G G A i v G E 3 F m l 7 w v W B M 7 x u Q I U s l I e R H G F h d h 1 C T H R F N S Z 2 9 Y x S P E 0 y h X I A 3 R Q 3 w / T 5 H / n 7 a 0 x / f r w E O b R 1 T x W g H H 3 q F d g N g S B V N S F S U P p Q R t s q A N S u y Y D 9 2 B 7 M N 6 P R x t u A E w + X T 5 n c / u 8 L + y i o S f P H F m F f 6 j e l X t 1 U E h q 8 O E G P j A K s e 7 A d N m D Y J c E v d A R F 3 O l 4 t v 7 C 2 r t O d o o U U Y h 4 S 7 d p 7 N N 3 J d F b k t R 5 t K B 3 s A q / 3 n n k M 4 A I a k D X E g 1 N 8 v A D H q S m a R s 2 m S Y j I Z Q s v G a p j D z m D Z M D f P F n C C 1 C x B H y V z J s D g p 8 o x W m 8 w O F C 4 K Y k 7 S V y A k P o R p q i d D o E 9 s S X x u R V T R d Q H h N T 7 j P q r L g U C f 9 e 1 i P k Y P S b F C w J g B X n 2 x p t s v c 6 2 7 O V f O B h G w d Q o d x 0 S X O S 2 v F + u J P T o 2 9 k i p x u P u y 7 K O e u h j W k N t l L 2 6 B i U k X g D T s 0 K r K H b E Y z p p q c t N F J H j 8 s H o 4 O 3 S / a y 8 l z s Y v j R G n X Q L U A x / N m X D N v G 8 c v F b H U 7 b 8 x P 9 5 Q n g L u r 0 Q R W Z r j m L h 3 i S y i u B H h i L T o W s m y Q Y v J q i S W s 7 s H R 5 B e g 3 g C x X W / Q R P B Y 7 O L s 1 m j e v V u H 9 k m 5 a b X T C k N b H Q q C x J v Y c 6 b d M m Y h R w 2 5 v 7 g s e S F Q H S V B C 8 K x R t f D P s j G h r E k Q T t b A C R C o + + h O Y o + G q I h 1 / V k r c K 0 0 b Q E G A w S g W u 5 u N s t A K 9 X j I a p M A A s s u r 9 Y 8 y Y 9 h M b 7 i 5 i T l w S a 9 I J 2 S f / y 3 i N n O y u s + g 1 Y k y I e 9 r s r W M y z / 9 W 7 / 9 / t / n q 2 4 8 D y Q k V 9 w T d X O j l r f r 9 q R d A M V 0 / i K O i F v 9 2 + W U 7 h 1 m d w g O / p X 4 K J o f 9 k Z K 4 O g t K / L m e / f d i N v / x O x l e 0 m R 8 4 d T t C b b I i L 3 M w + p 2 6 n + n R U p T W O W T 5 i N R A J F e B Y Z y 1 4 j P d u 2 i d Z 3 r 6 1 f A h q K y s 6 s O o P 3 E H L U R Z + K s 5 E u X p r S 5 k Z r E m G i e t G + B u S O S 4 j k e / c / 3 i F 3 q 0 h t E E 5 F o r u 4 S B i I H j V M Y D C b x h Z C 7 4 A p q t 0 t m H G M x 6 9 S Y B P f E 2 V t / e Z O Z T a e o g 6 0 v E R D 9 G C h k D d k E s 7 5 H D A f J n q A j 3 6 0 0 y F K R H f 1 O o b l m R 8 y J P W t 9 1 Z J R Y 6 J r 0 c s n F b p h y p r a N 2 H K S 4 i G d 9 n i l j o p e B 2 2 r 6 k F v E 7 V s Y n x / x n V l P i j i 0 Z y J y R v f b G x t R S 7 C v d p B H R o e C b E 8 9 + W 9 w s A I U r 5 A u 9 y U 7 e 9 f c X p 1 v B v M I h k 7 p A g v k T B F a T a J 9 x o k H p e 8 g P S H 4 U a 5 a p 7 / M q T n d 1 D b 6 D T + m j F j c I y U k z C S e D 4 K X x U s 1 U l V k T J i L S p 7 2 a 3 9 8 j D T o t p A 8 B m d X Z Y f 2 p S Y 2 I r i b M 3 f s / m 2 U P 2 r + W y L S e m a 4 z H G q L B W q o 1 c T j B J u P W S X f 5 Y 2 + C E Y 4 g C D u A C D V P g r X g e j Z g v 0 1 q 7 P h w K c n + X v Z G 2 X / b d q z a N l z J 2 z D 5 Y 8 2 x I l O E U 3 V j W n C 8 c 8 x x W Q C o w B w I N 0 + C 2 R i L O L h J S 3 N 4 w y V v B 2 t s 1 p x o O g m x J N a J C H d F n i g y b 3 h U f W S L O l j t 5 j G 8 E O + A 5 A Z M 6 g 8 i S U P H A j i 5 S Y k d K B F m L 9 5 k 8 D W p 1 A h I Y V 5 q f P O B / Y O C q 2 E e U N t 2 x U j u y b v K s 8 V J S v l Y r e a X U i S U Q u h E h 1 Q f m B K S J W n B j 6 4 x B l U 6 7 N g P F R j b p M f T D j 9 h j G I 0 u D k g F V I z 8 f X y C 6 I b 2 t I 0 e G G K C o s V s 5 Y G H V a Q E l d o q J E 8 9 a x J N U g x G T 6 L m M a X N c a 3 s 8 3 t P U C Q C Z z s h E F N 3 Q 0 G 1 g q 0 0 5 B 7 i M A g K o w F e 0 V U o x k h t 8 g i t Z D s K t + n E d Z 4 U U B 1 K o n E 8 Z h 9 w 6 + a 5 I O + G b y 7 t 0 y D a / A 0 q p F q G I W 0 m N Q g V e J O I X G A N 2 l n 9 z 3 a Z U 7 J p g G 8 S Y / J c k + e v V U s R G 2 5 M v V G d 7 Q W c A x X y h 6 q t 9 l d / v h t s U s q H V 3 8 d 1 F Z r N 6 R S O W Y i 8 W S C 0 D 5 S h 4 W u S 5 9 Z D N 8 Q 9 + p R o 3 J 6 K C p Z Z / W y 2 y 0 q R v s y K I + j l 9 m + X x K j f t 9 h Z Z M 4 I w i b o J 3 g 4 G L s p 4 S x 5 i w w a I a 7 F X B Y E Y H H S S 2 x J 4 p F a / e Y 9 1 b X u 6 o + X A m s I 4 o s F h F w W k y 4 b y r / A n 2 5 h + r b H H H c R 0 + n L F P F o y N 4 7 d i G y A E + i r P M O B Y k + j A W S P k c i v + T 7 i r k p 2 p P L O u P I Y a N + a n 9 p z p d N P i r t S Q Y 6 I 4 q J x 2 z u x o B e s Y e B M Q 6 f v 8 T 7 m x G z 7 Q H Y B X 9 L e m J h m o v z L N 8 N s I 3 c k 0 / J G R 4 / V 2 O d u D A t Q M + r H k A T o p 6 4 L K C 8 A I Z + c v Z N O D 6 w Y Y q a 7 4 A H G C d g t z g l M y V z g B Y E 3 3 o F p d I v i q N W o n f U 7 H G m X w I z k / 9 G v 2 b a 5 2 q c h J o q w + t a B / X H S 4 Q D 7 S n V i q 4 Q H I K f D C 3 R Q u r Y 3 C F F E I y W L 1 a o c M H b E l C q b Q 5 I l 0 J / A t 7 p Y P 6 C B 4 I c 7 Q 2 w n 0 R A t h N s g x S e 6 p 2 7 x 1 p m n v V H y N c o v Q w l P o 4 / W M 4 C M A T v e / 2 x m V H 3 g U f Z k / z t S V X D M K N i r q + L U N y G k H 9 S T 2 B J g j m D t i T Q b T e 1 Z K L 9 2 m V 0 Z D k s l v / x f Y W 1 a B 1 7 + 1 V a Z a 9 0 X p w C e x 3 m f T b 6 c E Y o s q r R i x j 9 1 V 5 t Q W s S Z 2 j P U 0 u I w Y k 9 e Q f s F Y 9 h a 7 7 k I q L 1 2 s l m t y B 2 z v a K 3 R R d K e B i A q A g R 2 W I d 0 P f G C K w 6 c C M m H T o I 2 B S Y N v Z M K c b D 6 0 v e 1 v P 3 6 p x + + / 5 D N t z l + v v 7 p h 9 f i 8 4 / f / a 2 m k s j F k g z v Z w 8 Y 8 C M p 5 t L h 4 q Z W 4 9 r Z m F k X Z Y L K H C e G q T u 0 I w L B N B I F b 4 I 4 6 5 u 2 1 N A 7 q V g R T v z b L l D V l K j P W 3 W X l D c B + g 8 G + y I A B A E h q B J j p Y 4 H e I M Y R b V y E 4 a 5 I 3 G f W 6 J L s X O B t 7 1 n c E + Q n a x K V r G X e c a j n f q / p y O R 7 k C 0 / e H B Q K M t f t d k H / s q m x N U d Q 0 d M + Z s M u a l S 5 5 0 x t M i M K 5 T Y g I 5 e P e x T 3 P x U W V n t G D Y p T a n i 2 z x T f b D I H h c b + i F J e C d h 0 1 w A D q L y t S 7 w j U K p F 0 G 3 x O h m K N w b 7 0 R F 7 2 a Y 1 x G j Y n n o D C f S I I D Y 8 1 y L P A S o 2 8 t L f l 9 9 R F w m 9 V y H T q 7 z T 1 r k i 0 h m d I p p I 0 3 Q 1 9 w R 6 m r D K 1 i C n 8 s B w b B M x T w 6 p t K S a n F U L V Y 0 C L i R x 0 8 B A g w U N O A / L t T P q y P x n Y D W r 1 N 6 w / M b d 3 g S F z / L C R L a g P U O Z K h 8 1 3 q + I / f B d C h H Z s G k g Z F J s H q H 2 B v U t / D b H G H 7 D p 7 6 4 / f 2 U s F a 8 N 4 L T V f V M w 3 P 3 7 n 0 x n H e B y x a Q C r 7 3 a 3 V H H I M V q C 0 H f d w e H H k b w Z / J C r F N n J / F U P 2 d L j x 5 N M d 5 g a U M U v p 5 y d r e + o l e 6 k o f p J 3 A 0 7 P M v p M c m 2 X G J 2 B v D f 6 e p X I 7 g 4 k U t g L u a Z 7 D T h H Z 7 d f X / C W v V h 5 b B c O K h 7 k B 6 Q P 1 A G g B F M z b 2 e x B E g 6 s C P v L e O b h O q 0 W F C O 9 Q m x D 6 s 9 y J H 6 w 8 K F A r o + W y + e V i e b P 4 B Y N X V x X d Y 1 Z O E 5 g I 2 8 Q Y E k I I z n e d h E Q o w Y k w y L b r 3 p K Y f M N V N T g h Z 0 v v t S k Y E w 8 d 0 K E N U 9 w o n A a Z 2 j c 0 k x J k E I Z B 8 9 R Q m I / Y s h R m j F 5 U 8 y j y b L h / x y y t M s + M H t 6 s W j m U 8 Q T A X o v S H f Q j + b s g M b Q k Y 7 3 R D 3 0 u T 2 O + A D E m s U f 8 l G J O i v M p v A e E x u 6 0 2 J f i u D V J I n S K T Z / 0 P s L d f Z Q v a d M 9 e 1 / U k K L 6 G c S s t P Z 5 I z Q 6 + z 1 c r D M 6 S b C F S y l h T k r M W K 1 h d l R G y Z K j n g n g V 2 w w m N g h 8 v B e j g 9 + o n 8 S a K B g T x J Z M c B 5 9 Y + r I M e n o L 0 4 r Z 2 e 0 i z N E 8 h G C U y P D D 5 m + K N g 3 W P c g V y w t w f 9 6 V f j s J E q B j Y 4 G + M B c w C c + i 8 F m c N k z a 8 2 I M Z E + h 0 v U D W I J j f 7 + H / / l e u 6 w y T Q P E w P 7 X F o M 4 Z j 7 M C U / S F o T N 2 z 6 w 6 J g X 6 V j J z j 2 a b 0 X O 1 r z H n b H k T G t p V 6 G l Z u b + l 5 c 7 f N C N 4 1 P g E y m K B L 1 + U r + R a l H W Z a n 3 D G D T v i h 6 B t T T X 8 7 A A R 8 x T 0 h J o / n o H a p C k U u l j N K Z P N p X X l b H H 1 J u k C v K 7 s w a c w E 9 6 J Z 8 4 g l p I 5 n m 3 6 Q y V U y T H T 6 S / C Y q G O 0 u z D G K B Z E h n x / R g 7 q 9 W b 4 2 d w A 6 C N o i E E P c k W I C Y F b A J Q X L 7 p m V S Q u q S a R z X t O 6 t Y I M X m 2 q K K V V z N a U Q l d Z l S E v 8 w + y / 5 n 4 J S s Z r e k j l 2 D D n M 3 J T I 3 F K K + B 8 Y v f q C p k v x f T Z D a T 9 0 x G l j b O B J 0 q X M Q a 4 I Y E 8 R W v 5 Q R o 8 U e l O e g + N h 4 B + l d 5 9 n p m q g C B 1 0 A F Z c J / 9 U B P R Z 4 Y X B 7 F V + 6 Z I O F 2 9 Q g x e T Y o v D H W P D R H K g w 9 g k 4 9 g J z B Q s Z m P K u m 5 7 6 G E Z o X t 2 L M U H R x T N X s I g v 2 G z J V b + A t E G J S f E Z a C N 1 c 7 z K V h / R A o D f 3 i 8 f y c A O 3 x D g p J G / q 5 Y R m A 2 G k 4 x + s C 8 K z l B S e V z 0 7 A Z g x J g 0 h 9 T J s c o p W I 1 G O r l b 5 I r f T 3 F N 1 m W J o o t R l s R Y c 7 / s H A m 4 M q w h P 7 R r W M N o M V E + A 8 X E j r v 9 K N I c e 5 3 I o 9 I o Z j 8 T i y 6 N f a s A I h w k c s 0 R D r F W T C J J x q R m S j 6 O k a a G 2 n O U J 8 5 M z p a 9 z B Y f t 6 v d 2 G 4 t N r X I y R M 8 C J q + q 0 5 O 2 k V 2 k g 1 s y J N M 9 H R y m r S Y 2 I a 0 q I P 1 i W u 6 O l T 7 B n S h 7 H J K q L a B J H j Q w W t s n s I L c f k N 7 T J Q h T c C I z a p x R r i J i l 2 o J I y e / X V 7 P Y z 5 W n b B p 3 f s H 9 R 8 D V K P Q P x E l 1 R 7 + + B O o g p I v 0 N p Z 6 c m n L Y V D e A 7 E K O 4 q 7 9 E P v p z L E + M Q Y E R M W W T j U s r q g m L S a B F t V 4 I h E / G s A g t 5 v Z 9 C 6 X n a Q 3 R 8 + p A Z Y L + F Q R C o n U V b g L v w H O l S Q R 9 g p 6 E V 7 s s k M C L I m C I e n 0 Q 8 1 X d / m G H E f y H t F E 9 q X c D O 5 Z N K + F d b p M j p o / w z 7 z x 2 a D r f b s Z S 1 W F x D K 2 A e P 7 O v W G L p g 4 v n Y D x 5 4 W E S + A 0 K j + X J E v m i c Q c L D 7 Y A a W j s T Q u y 4 m c 0 f V I 8 e 8 J A u h I e U m 0 V / Z 4 M c + / p 7 6 u y t N / k j Y g R 9 G f f N B f t 4 w d g o Z g 8 L 9 y i F d b b d b B 8 o x t J A y w + C A w s 0 q + r 4 E U b L z X 0 W x J t Q n C l o + T 1 U a + n R 2 U w D N s g x M e y p s 7 e s 7 N 9 4 k 4 C O A k j 6 g j 3 I l I n 8 g N I 3 I D P w G 1 U g j r + 1 M K 5 b e i C E + O q j + G Y O r M C L u J a c i I I P H T a o h T 5 i P F R D k Y m q 5 Q Z T K S z 2 6 Z b i 3 1 h 9 1 5 7 v y 1 G I + 3 y + z g n i i u e q O / s b d I W l W L L h x I H n + L v 1 R 7 j C I h d 7 d Y C j A 7 n S 9 k 1 D 2 Y 9 4 w r i Y 5 A j u B x q E X 4 h f A Z s x B T b S / 8 / e u 3 a 3 b W T b o n 8 F o 7 / c L z l q v B 9 3 J N l D k u N H Y j l u y z f e v b / B E m z x m i L d F G m 3 + 9 e f O Q s A C W A V W S g C 3 I g 8 s s 8 4 i S K y l y a x u K r W c 6 7 P s 1 t 4 l F c v H C z e t Z m 3 l j K F Z p p / Q r z 4 W 7 F Y i 1 9 q L y 4 F a 5 K T d d / k v L G Y q w + 3 z N U I 3 J Y q N J / d I s e I 7 8 7 1 5 x V u v 2 1 J o m X / x / 4 N H / t 2 I f o f m 0 L 9 i V / m s / / k 7 w u 1 d V 3 u F d 2 N V r f + d u 9 v M N m e w I T q t a Y 8 k H p V Y x + m b y 2 A O g q m s w V Z b f H a w T r m F u E T 0 A o W 3 8 f d 3 x E v l f f J 3 s g I M 3 2 d r y y m s y a 7 V s I 4 I U v 8 Z X E z m 9 e X S f t L P C z Z g x 5 M s g f V U V G S B T 3 I h A j K K S E N K 2 i 3 B Y k H / x 2 k 7 L g e C f p 7 d 4 f F E D V 5 0 P g 1 k T R l 6 n y n x B i z 4 8 a 7 h d C c H b C B Z R E h 7 H v U J p I x m W K F 3 9 z f l 9 0 l G x 7 2 0 l H Q H / H 7 + A F A u 9 L w 8 b A Q W P H R G g 5 Z h c W 5 V k i c N 5 t y s 3 r p g N V H K 8 u A f R P o G n F C g w f d O 7 s D d c I K p c e Y 6 6 S d C U n A N r L X x Y 1 q 5 7 y 8 y x 9 4 d E u z L 5 / n 0 f c z V + k 0 S 6 F x j 4 R W D G z g H Q A y u J X A N b C R U y O u 7 7 f G K q y b r J E l q J r J V s g X 3 e 3 r m 7 d y q s L U b 1 y 4 K Y I D c 6 W M K M g F U m J Q e c h W b S W z C O W E L K G w Q 9 e u e L M + i C O g j h d 1 Z M b K s j P e i z y f r S R X 5 M T O V W v Q H 7 O C U w 8 0 v 5 a p 2 Z 3 R Q R i 2 G m 7 9 o A 9 1 J t G A H q v E g l g c u a m X X I C q d l s e d U x r J Y q H / V 2 c 1 L 4 a W 6 n 6 D x D z Q o m q n K E K B D L i 0 Z y m V i p 2 0 4 y r M 2 s v K s V w E m 5 l w y 0 c A W T Z i s C g v I J X x T o d L d u U C v Z K 7 a v p x 3 G 6 I h W S Q a u / 5 B 9 V c F O T T z x Z t Q z V 6 n j 1 y Y u a s U z Q c K m Q / w T 1 i 5 d k o c d M q E G n R O U o T B X n B P P Z O 5 q W 2 m x t K I s 1 I o U m d 3 9 B v G S l z c n o i r N y 3 O E 1 e T r u l p 9 V 5 + d q 9 m X k f b e o R z S s F J U g c z 6 U w J w t L F 0 Z z 8 J R F s K E t g 4 e v u L d + g t 0 M v 8 4 T F U P 9 v N i N V u X + e v 9 r b W a E 9 f G V j 0 w x D f u 1 D R A t 4 L R O I k P j S Y l u l 1 / 7 f F n r V a g 0 N I o O s U N M I l T l K Z l E o m G + a X 0 h j Q d Y E O 1 y Q 0 K a Y N d P H V D d m U Z N U p 0 5 U F L b D r r t P B u h T D x y A 9 q 0 j K I n c r L 9 U s j L f n B c I F W v L D t x O B Q f W L R E A i h M z 9 x k 6 a V g i T W x R m M S c L M f J U S K D q L U A o D i + G n r + C H L V H V d 6 j N 5 F J X 1 k k 1 O 5 W p Y k S T u Y M X q + W / N s u Z T f 1 A l 1 x C G Q r b o Y L U C 4 P M x 2 B v 5 d 2 m w R m G s x M / Q h 4 3 B h W Q 0 U S J y q k x q d Y + k m F 8 Y k K z r E C B X s O i p 6 k r T m h y K 1 2 8 g s s I L a K 3 4 v e 6 + l M J a p w T V 9 M 4 k Z 2 5 q I p m A Q 4 5 D B D V B f Y k P s N 8 E Y w m z f D c U / O F 1 n 4 Y 3 P 3 H c m n x s c C S h N U n P N 4 n j o 8 y o t s / l d e V K B 5 W 8 w + I F 1 + j c H V T O G U T y / / z I F 6 / e i J + V e E 7 1 Z M u v 8 V x i N Z / 7 D 7 b p r z U t z g K s p S F 1 o x n l M G v b z 8 X B p B 4 1 u N 9 j y l Q P J q t f P H K V N 9 k 2 4 T K v h C t f d m U w Q v O g 7 8 i N x Z + t + O 2 j y N y i x J F Q q D i 7 2 o C S 2 a r x 2 l F Q o 6 l u Y I G b X 4 u O / x M p g u A p Y 9 I e C q H t u s Y q p 0 J m 3 4 k f u K W Q G G f O / n i p V K p d r 7 i Z B V k 1 q s u i t X 9 5 l b 1 t G w W B b 0 K N T V w v K 1 m 4 J J o p s r Q r 2 n U Y e p U M J w n B D F w d k d K E 2 r a 4 + l b m e R k h Q e v X O l 1 t V w h V w y F D U h f h + 4 Z v L w I t z T K x E m t t w S N n x H S l 8 i g Z B i h M 1 + f R I R c N v G U J J D I 6 N P / e / W r A z / I a t l t W 5 J Q n B L c 8 7 e v f h V v r N C M 4 4 7 Y X p e g l V O j r M d V i M 2 N R h F c d n w d X q M n 7 D O / F 9 e a I f m R T m q U G h o 2 z s Z r o 4 0 T n V N i U 8 P x u 0 P 0 u E O 6 K U 3 o e S d c v P S o T m j w j / O Q x h 6 n 9 V 3 B k c u L 1 X L J H U H j J 2 k Q S K C 7 I E q w X C q p o 0 G 0 l c Y R e s A D J F Z L c h L D Z U y 8 n P U i W k d h V U m b c 0 Q t O A 7 e / r e D h i n X Y o + Y V p 5 Q q R I v f m v V W k p Q k 5 w K C M E V n d 5 m d b t h W l x n t E P T N e C v a C b f 2 G N q N F f i c l 4 r V A O 5 L N q S x G N + 3 F c x U l 4 8 c 5 9 h B / M X O l H K e W r H P 0 O 1 l 8 C j 2 h 2 2 S K 2 Z / S m P s B C n E 5 T O m b K o a X R E 9 V W f l f F N V 9 E A m x 2 U 9 m q 5 u q n 2 u m j O 1 Y F d l C g w N o w v w W Z G u F m G Y x R D r q F T o 5 I 9 H T b T z 1 1 R Q o G H W j r s 4 p j J y I H A o s 1 a M R I N t 7 O S H 0 i 2 A I y Q h Q g x 7 h y B E Q 9 U v Q 2 N o q g c J Z i R C j 3 w P x g 1 S 6 g s G C u g V T N A C W 2 u M q b l F W l T P 5 Y S h Y p 3 f 0 C 8 9 K i W 3 s a I J a D n P 8 A Z x L N W M x M 1 0 F Z j F B p 3 R y 1 Y Z / m f B l s l K L T v A B K G o f I Z d t 4 p E L W 3 Y 2 O r X V F C W 9 + B r U Y 4 / 6 C 7 i 3 x + j 2 3 x W 7 L Z U a 9 M d O J G S B z t 2 n V c 3 q A G P R K Y U 8 P S l R p t m n Q 6 s o Q i 9 z g 9 d r f m V I U o V D X U G q 3 l Y l E o u u C n + e o e O h 3 / 7 o z Z Z r V V I 8 s p R j U S H K 4 t B c 0 h s G H X p 0 6 c 0 O Y h s x R v 1 j d 1 T H Z 3 B q m v 0 o D L B Z o 6 T q J E p H W x W 7 T p w i L A Z L 7 J q E t i c y 4 U M o 0 W L Z z Y t i C h k k P 6 s 3 S B A G q S M D L A K h F o D 4 3 b i z V 6 k f f w J K g P e n x q N 8 V W h J 0 9 g i U t g B 9 k O F Y J j P 3 k J a y B a u z K E g / 7 O 9 A k h u 3 p z K q + j X J T M 5 3 Z 4 5 W G A A C r 7 F w s t m 7 l 5 U E u C + Z u M N / 1 2 b R F T K r m r E o s Z X l U P e r a y 7 H p M p f C r N Q o 3 q w / U C d r M w + Q L I P + X p Z J s N O R F o I E o x W F e F m P A x X Y n A Y y n Z t j 0 V H F j 9 o R J 7 S z x 9 O x q 7 R M 1 U y F r R O q C f n 2 K y I 2 m 4 4 b c 7 I + x l g w v i Y I 8 t W U 7 u F + r Y H n N h J + z a 8 K C j v m d D 3 x O a / a D V o t k 7 c K b I Q w 8 T 0 5 d H K L N + t N f j I f i g z B K o m 7 W t 7 P 6 o E u z i Q o j 7 h 1 d F u N H a A L t r l G N k F P r D n D o M C g p V l B w R 4 8 z B 6 w S b 2 0 w / q 8 t h r / 4 6 f r C h Q q 2 W P n Z U R j 5 0 R N l g 4 M s L E E W r v Y F A u 6 w n W e Y f y 4 B q N d j f g U N R H y v p s c K Y B z F L Q q 2 0 C t t i 3 S x i O W 0 o R K x z D J q f x h D w k 5 d k t e w / G k L s 8 X i n p B V U R b B m n V l Q 4 3 C K E M a c K 5 G a w O T N E v g i W t 2 L 2 e Y j 7 X q E e F z F G 4 H K D S F V c s 9 C i l C T U e t E z x b v 3 R O p l J Y j 0 J c w 3 n X / K 5 o g 7 T 2 O K O z + F o x b q B 2 x z h S z P o 2 K h I Q k O 3 A 4 G p E 3 a H o z 5 l b b q O 2 t K E W n b C x U u P q q C d Y k 8 b 9 P k U B E g 1 5 0 F Z 8 T x a d x 6 G t 5 r e D d p N z J c k Y T h b E D o b t M j 2 C W F C R a O Y 4 F T p v s R P q b J r 7 l V V s 3 h c 3 Y R f y P U Z 5 c c 8 X p N B 1 q K U w R y B + T g l O q f C V i 6 V e o P e 3 R J J b Y c 2 o w Q 6 e X 3 1 a R f U T K X P G I 2 V U N 8 V F k D z Z h T d Y 1 Y 3 I p Y F N z y Z F K 1 k Z p U R g K P + v G 7 i 2 c L w W o L 6 K u l x 5 N h D L C W F c p 7 O s T A T q b P F i V g i k B f C R C x I / 1 q J 9 s g F w x 8 0 i b X F 5 l 4 D I s V R W u M c q F I p r a 9 e H 4 n x o V U O e g V J 5 X z 5 9 T Z X 5 6 n G p 1 G u 9 9 E H K c g 6 G + 4 p 1 r h 5 Z j W y h 4 / M n B U s m a i 1 S f F J Y U K L h 4 I L u 3 B x s k w f e E t L Y r e b T 0 t F P H C K 3 q 0 w R r p m F 2 t g Y T s 2 M R p 9 U 0 J z S P Q M Y E O 9 m 7 Y o o c i D v o 2 d J i f s q P Z U m y U W A a s o A x 2 M T N + I q 9 E q e 4 M x L z e A 4 d V h I l Y S + z 3 2 n m I j P F o o F R J 2 U p Y T D c f 7 M x p x 3 6 U K u a + X B 2 u X T W 3 A I Q o i z p 3 2 2 A t v T t I Q x Z j E a R 1 h Q n O H T l H x Z n 1 o P 1 n W F H 4 D j 8 / L z f 3 7 Y j U v S V x o c a O 2 g m D w 3 G 2 2 9 I C t 1 q x F I n N 2 u H Q u j U 2 V R E g T m h n z D J 2 q V g J C W 1 c V L r V J 8 H G V 6 q X N q C N B P G F 2 c B S + b h p b R I o 2 q T d + 4 K 5 A O 9 W K d + t N d L L s W 4 q V F j D R q 3 x x l 4 O V n i n U 8 y / F Y t O x 0 Y H e K p Y m Y r F 0 4 6 i F x x o F 5 g Q c 0 S G O r L C V g 0 c K S h 3 3 2 5 S o p D C h n E O H r Z 2 j M 9 m Z S y N g / H E x V 8 M G F / m e R p H y Q D r 6 7 k T F K G v k 5 G C g b B w x F D g U N r T E b g q 0 4 X 0 b W r T i B 2 0 K E 9 o c 8 8 y d q s o R R m p 4 5 B e O 2 3 C 7 B j Q 7 f j A J x o I W B 2 k a 9 h l B I D Q H w B Q u G U 3 a m G Z X l F D l 9 2 C Y i c c k 6 9 U G f c S L j / h J 9 R I f a Y D u G Z Z H Z f H W A q M z 9 D F 4 S Y 8 7 E i i c C k O 5 2 u H 5 E o g 4 y s n G 9 A T 9 0 P 2 5 J j B P 2 h I m 1 F b J l r / P O U g q f q 2 7 G 0 t E k 3 T c g c m D d + P 5 5 n b z X g W N r 5 e K h / D 4 5 T b g V e e C N e z H b d y F m L 7 D T h v z 4 c l W y Q q L Q y Q O c P z g t A b v P A u n l Z 9 O y B M q O T R 4 Z 3 c j E t s k a g R v P e P G N 8 t 5 v l Y T l s N 2 c m B V V s O T g W P D 6 M N w 8 R G C U w F Q p O m d a N / C J + 2 I E s / 0 4 K U n 3 q 2 z O F S 6 p 7 r t U O m j x S F J e f t h t q o z 4 k e e k b C 1 K G P / 6 j Y 9 A w p I q M 6 g K 2 J g m l Q h G B g Y d m W J 5 7 9 H W 3 a Z 7 q k M q + 7 A w P C R a k c e l k w D r V j W b G L D x F X Y Y 8 9 X 2 R 6 h I O i U Z W F Z b U l 9 V f W o 2 p / C S J G T P 5 + t b 1 j r h a m 9 X j 6 s 8 S + Z l R k Y 8 W G Q r p G U Q V 9 b j 6 o h 0 S E v W m L D F f e w V h o 9 O u D T y h N 6 P e R a i j f r z 8 v J g r 0 w V t O t r 9 F i i s G 0 0 y i S D Y n 1 C Z q k P V x M g o L 2 S k g D N d g R J f T x m J X H l f A 0 v e X i 4 / 1 y Q e W d Y L Q 8 Y E p 7 q 7 5 e 8 x x q V X 2 N a u B s e V e W U O C e C / B R n a p Y v U C v 5 R J f + a V q K 5 W n a f k x j 3 d k w C v T L B H 6 q B k a H R n C g o u u Q O m u R q s 2 j J a o k 2 p x q q a Z B B Q a 0 O L T W T G / r R v X N K m W o Z o M W J 2 o D R K s n L E 5 Z i c y Z 4 d L l z e z 0 K W U Z q d O 8 W 7 9 n T h Z p R f k b q U 1 Y u + C q t k 3 V k C M W 6 P w 4 y b v Q x p n P V a w E F 0 Z N 6 N s v 2 8 l h I U 2 d f K E h s Y 8 Z K c y z z h V 1 d + X x X u s d 2 W Z Y v z m R N / l g N X W N t H p Z o 7 s C Q s D U g q U L r K 3 U G V H l J 0 W x b v / Z F Y J w m E 1 M 7 e 5 R f s R t H e C k z V C S a J 5 S a Y Y Z j V X g g n M e a l g 6 Q 5 W i 8 3 Q b U l C I W M a 4 W g r o S 0 J 7 l L w T E F 5 V w W Y H W a K 2 k G 6 O g M D R 3 C 4 g 2 4 l A v 9 4 c z 0 A O J H A K g Y i a u S m k N E x p H A I 0 6 l B D o t A u q K E W h 9 z B A K n k p n R i / x h N j / d G C v o 4 h s u T 4 L N 7 q m 5 f Z / Q U C S s g O k s 0 y K z I 4 Q J L Y 5 p n F M l T 7 l M D N p 8 B w b v O + x 6 U K l u z T E L 4 k S 8 C w H W c v H t + I C E u b o w A I c 8 q J F 2 d 2 b m u S m W x E a p F 5 m r w c S L R G u N F g W o u w K u E X H V 5 X 2 b 8 Z q O O K H i n X T x 0 q O a r 6 k 4 Q J 8 X C + X d X p Z s k c M Y B B K y 2 L v Y c u a 2 9 o 1 7 W Q a W u T g u R w A M h 6 5 i / 1 S o o M T l p 4 r 5 S h 2 P t T p t S s I 6 c U J x j / n w D T w 1 9 3 Z d L L C Q E R a p M d W h s S a 6 x H e 2 m X L U 3 X h 1 E p V T Y t I d u h b u b F u S U N 2 Y J + 5 U M Q m 6 C H l / g t H 6 f U 7 q V k 3 + b q T T 1 m d o W U c m o N v p k Y Y l O J J t A 5 p K 4 u 3 O v 9 o c r U 7 X l j S h z Z 1 w 8 d K j O l w z D I h D k b / l a x D 5 0 y p f g + i 2 n T U Y 5 t + C 9 r F 5 Y a L I 1 Y N Y m a i c C h N I W t Z 3 A 8 b C h S y h s D E O 1 a l 8 I C x r Z / P b 8 / x L / r D B D y c 4 V D F I 1 b R F 3 J j m g I S w n B L U w F O 1 L U n o 7 r s 4 V V G 2 h + o u 8 / v b g o k e 9 A t + + I B / j 5 / w C U K / l T G I f b i u P a 7 I i A S f R M f 2 w w 8 f B u Z 9 w L w t 5 H 2 X i k X 0 z s w s k i 1 f Z 6 w 9 X + Y P a z U e 1 2 2 o s p l P R c D R q j T H G M E x q p B I m P Q B D m i S K M p m q r a 3 a h F h 6 g U K L T 7 m o x U d v y H P 1 n P M c o B L + f 7 9 j H G k b G K 0 m q D y Y i z E b i R d U S 9 E e s C o P 4 X F a S C p i V n L 8 6 9 2 c N j H 9 H S 5 u k d n e 3 F 7 f n u L F Y g P P / 9 Y / V A W V L a 7 e v a I F C o c 8 4 S d 6 p Z E 3 Y K G + A Z 7 x j A N i p 9 O c U 0 q g o 3 a Z U V W o A d 1 M n E 5 F a q B 9 2 R H l J 0 a x b v / Z M l 0 7 J Y j 8 8 3 L / F N x s g F j 8 C Q 3 G 3 h A F g a v x 5 A C I C 7 w U Z W o l A K P P l C 7 o o R K D h 2 l Z Y H t m / j f 6 N X o T 2 W G G Q p O U O O 7 k l v 3 + j N 3 h 5 G C 7 n K 2 u p m 3 1 9 X b 3 I g 4 p 8 N m w h U k G 2 b V E Q v u Q J D p V j g c o O i G G R b R v 1 a e U M g h J Y o 3 7 9 H e V M F / G K g 6 8 / n q 4 z f l x P T s f j T z B v o g S c G 3 4 A I V l m 1 S o Z W o 1 d + w Z s E B U u / q + / a t 3 o U g q z f l 9 d b 6 c 1 b f P T S d N H r b 0 y j r s S e W u O h / K V S 6 T h W L r v a u L P E t 2 n N / l 1 k K 8 W 7 9 d y 6 Y q u M 2 8 V V 6 Q m 0 z 3 1 M E V y Z 1 t P 4 w O 9 s i A E b D t P n s I C p M S a L m A J 4 s c v O 0 T 3 2 L U 6 M j S a j j M Z 8 X X h z R 6 X q L H W o F Z / J e g / K F p 3 3 P c 0 O 3 4 T e I 0 e I O k t g 4 D p I s 2 A 6 V e B 7 G g Z D M x 3 4 3 + F 2 Z u R J D a M 6 1 U 0 J z F D B 1 e 7 / E 4 u Y / i o / 5 A / a 8 / e G k m R d a l M P 1 Q o V K t 3 9 D v K K 2 p 4 r f v v p D / K o C N s l w C S r N k T q t V U T 7 f L l i x k I F R e 2 s 4 e B z F V t F d h n g B M 6 Z O c p V 2 J w L x L j E V U 5 7 l T i O C p D 4 S V v S h C L 2 n K 1 l M 6 d 4 9 5 6 z d S p v D F v R q M i 3 / / 1 / P N 8 z K k 9 / B 2 u N N D j D n u i I B d F t N O S l O G e N 7 j Q R Y S q P e L p T 7 D a V t I Y Y o Y O D G r N 0 o 0 d z x D T r t t U z d N 0 Q j w L M R 8 3 5 K x A F o A / P S 8 E G a u 4 q a D y K 7 h O 1 Y p D b K e a U T 3 S y F k p s b m C m 5 + m 8 K N b 7 + 0 I G e h p Y m t W o T i Y h E j 9 G i y A w M J F V s I Z F m E K W U O U Y 3 s Z U p x k W V p F 8 / O k y X + l p q m 2 8 e v R F + o 0 p k B T B u f n 2 I Q J H / f 2 B q Z y W I K G k g y e Y e P e e O 2 e 0 o 8 u 2 n w 7 N 2 N A S m m D w T 1 n f k B a m v 3 b M o R 9 G 9 X m 5 P e M O v G J 9 q p Q f u Q S 3 d x x m F M y h A 3 E 5 N a q h 3 5 O O L K H 8 R / 1 V 8 d W k 1 / P Z x 7 v q R N Y 4 m T s K 4 e M D Q I y i o 2 3 E A 9 V 1 q x U I v N d + G m C t a M Z B F E M e E F g x x 1 c i r T P z O 2 y 1 8 2 n T f i A l C u 3 u / o B 4 6 V G 1 I K A Q o c p k 5 / f F v O x B G D 9 L g 4 C 9 4 U M l a W A + z h U s p w K l S 9 L g p r O o t a D + t p M l F H b Q U u 3 c 0 s l m 2 b F X j E 7 U 2 + L + M z I j + K l M 6 7 Y j C 3 n C W 9 3 L K F h v V 7 p j k z N 2 c C A T Y D R P I n M q X E z z I t k 8 I G e j k S b 0 e c i T s l P n Z K O 2 c Z Y x W X 8 9 K z d H 4 B P d H J + i d y P 0 W / o B e y u b 1 U / w R 9 L V i n z Q 9 Z r D Q y J y F B 4 k 3 H C o D u q e b Q k T + t v J F i 9 Z J U 5 5 5 E + T p t l P 5 d I 2 S M V 3 c v T t S X K X h g + U I A v X o 5 i t I 2 L 5 i 9 h l g V L 9 3 / / I Q R a G f 7 / 4 + c c X z q e f / v Z f e V n F f 4 n k 6 U 9 o n K F T W / L V 4 Y c l u 4 T W q r 3 9 e p 2 v H t q a L e + U A a o N F Q f h 1 r / F F A P 5 l w y u E D G S t w 6 M e s 7 y g w N 0 I O s F t i H p h 3 0 y h W 2 N e Y 1 O F S L 5 m Q q R z j 9 / z n H k 3 s 0 U R e H 4 H h G 8 3 b T h E o F v 0 v P M 2 i U 4 p w F N 5 x d Z F K 8 0 4 k 6 q 0 6 n K W L G r S O 3 e V X x M 1 w N 2 9 o T + G c w y j d D d n v l g l a w C 0 D Q 9 C y L s Z Q + 8 A I W R H g x N h I Q a J K Z m F J n 2 x W Y F 5 / u j 4 k V 7 9 8 K J A i z I 6 u / f t o Q J D e 5 k i 5 f e 5 Z j D w r o 4 + c I L 8 a s K 0 y T X K V Y H M G / x S 1 6 u C 3 k z + 3 L S a S M X 2 d 1 m / i n x z I M M h O g o g I 6 C p 5 I L O z / m m C B U I 1 J o Z f c X x E u P w 1 P S + b n t i x Q f E b o f O E D 2 l w e 8 7 T z 8 / 7 C X u b i l W 7 A u H n b f m r 9 3 + h T b q U X 4 R K 0 y i d l Z Q m 0 d a r t a g h Y B / 3 4 9 L / I H b E 7 D j / I y H R i V J k j m 7 x K B C Y r L 5 s w + p v d c 5 2 q N S K b E p Z n a t T i A N d J 2 D 7 Y 6 M U e M S a d K 8 v u x a g f Z t 2 G 0 5 e v q M 8 d 7 C 5 Z Z q z E e k 9 d m v h m i a W 8 T L f 3 P + q i 1 q b B 1 Z Q n t H X R t x b v / Z G l / N G v w + r x g g u 9 2 8 I Y m e C 7 t i m j W o 9 W W E J w K g M b W b H p 2 2 p L E s z 9 k Z + L N e k V N l v T B Y h Y e m p c 4 l F Y f S A y k P S 6 H R p Y Y v k 0 b D Z s p U v A 9 + G C J z d k h 0 4 U e F t 0 6 U p r Q z U G T s 8 v i B Z P l g a q l o U 3 K y r Z 3 M 1 S Z f 7 F Y n t y V i T I V P i K O + l S s 6 c G c Y n w h b j H H I m N u z q s T F / b 3 K l R D a 5 l t U S e 1 x a k y O 8 h 1 K / f l 1 + L D B 7 R E s h c S W w G O d 1 q 8 E B w x z Z Y S 0 N h z u b Y h Q 6 d g O D U I L i Y Q u T k L z 1 N K O 6 n u p v I 8 K x K K q 3 y F z Y V Q n K D U 7 u 9 u h q h b x R i D x k r C C N m a b f r c P 8 P c A r 4 h a C E P z F p U d B E l H N W C / G Q z 3 3 B O + u q V E y H + 8 P o n b 9 q S h P Z K w e L X 1 + C q X W 4 0 n P Z X r 8 R 7 K 0 D j Z G 5 a U a A z X / / 0 N 5 D M u + i I w 4 m V Y P f j d o 0 O u 4 L j w E V T a M B s V o / j L A E V R O O R v k M Z E 7 x P c + x x + s G 5 P H f Y E T D e c 2 1 I F w / s B U q o 5 J s S L 1 y e i 1 9 V q E 7 1 c J F v T N C p 5 v o u M s S 1 0 5 Z G Z x 7 3 F I D B D f R + P Z Y T t 7 9 j P z j v l s t b P l e 0 Y H 9 d P N z N P u O L + 8 J B X j N L R v v i i r 8 h H t 0 F t j L I o a k r m X q s g I 3 z j C 3 z G B F K o 8 o L / 8 Q s 1 J M Z Q d z s c Q J G y l Q l A c l x M N v G 4 f B t / S d G d Y 9 T c V n G S 8 d w y R C 1 m o x z a s R j 5 C N 1 Q o V W H 3 9 G M l G L c p / h 2 1 m 6 e 3 W 6 W T b M D X b e Q y w V i i J U + p o Z L C y O w l G K J b o Y g O 5 R l g d c p w J b p Z 6 H 7 a u O d Q K F m v d E Z 1 Z J 5 + k a j l 2 1 G + f N 7 H 6 1 v P k E u x 4 6 A g l X o t V v 3 8 e F S A E C C l M Q y u n H 8 p k e k 7 / q y u q r L r t R i e k 8 9 y D l A D J i H Z V B r t b F y 0 T y U H v E 3 g C 3 o c c k z V i k N Z y 1 H s 7 q h H H Y Y l 2 u i 3 + J 5 U Y d V V p 5 9 E K c n T Y t U y N T u f R 0 C 6 n T a u z 0 + Z K L o v E L a v X Y o M w / A y l q j M 0 e j X o A i q N B h t 5 w s x 4 B y F F w M L 9 E M C r F h Z O 1 9 E C 5 r g o x g 0 V 5 n Z + w K 1 C o s p I v f v 8 k n 8 8 x D g e K r 8 V a O k n 6 v C X B j e M k a b 1 8 D 5 X v J h d R C r L S H m R E u s c g D G T s x 7 r n e i r P O 7 u n O t n 0 L W J U W s i b 4 v P m / X x 2 g x 9 P k H j C y q B m H 0 r k 9 k j m E x h 4 M 0 p Y A z N P X V n i G z y m J i e 7 w C r m v u v P s 5 V a m / I U 1 l 3 r 8 9 j D D v u m c D / V M S H b c U k e 3 O O Y I 7 V e i c Q h j g e d B q 3 s U S O w r x r t / M X R z j f L I B A F E s 5 S X 6 M / h 1 F g H R A o c + y h P v O 8 T I D d Q R D M r G C x e l C j 9 n 2 F 6 0 q q f n a W x Y E P r v g 4 R I F g e x u 6 Z 1 6 M B F e A F y K 3 x / Y A w l K p S g X K e f 4 V u c p X x V f n 9 x U q V A s 0 F b 4 8 d z B S 5 F u k Z a R I 8 V V p / A X x 2 v Y J i V d e y t x M B e 1 k V 2 K G p q 8 s x V J 3 z I j i H K u C 9 S Q 5 w 9 P F 3 n Z O P e C k N F p k 5 5 G 8 n n 1 C f / z 2 g y I 1 8 8 R B Q T y y 8 C E 1 E s X z 2 v 4 B 8 c r T V X G L / N f N J / H K 1 R P x q w r Z O M / Y 0 i y j O A t h N R z 9 + T D / p l r C n s 9 w o O F 3 k i f M Z t A B I 7 5 g C o u Q g 0 H L f C M H A / K w J I n h 9 E R 9 B h K B T o 0 l K W z 4 i U f t 2 x V a 5 z v B g U X x m 5 9 Y J 1 O o Z c + t a X f c T n V d Y j 6 I P L e v 8 9 W n a v h M 0 E 3 3 z / c z P Y 1 7 0 q 3 N k x c l l o G T N s Y Q 2 B E G 6 E 9 L E E P 5 p a U w o b M / V e e C P g L A f Y A V l 1 j X 3 P Y a M U I C W h A X 6 3 w j P O Y j H u v x F t H j u e 6 x h c e R + 0 C l i v n n 2 v W 4 z B f f d u 7 B u K 0 E f t A s Z 6 Y h 5 g K N y i Q 8 t B L C L w K x J a H p n E m b A 0 4 j T x j K Q Y V a B n d T n X G Y b u U Z 9 3 x z W 7 p 7 P O H a 6 t x b T b A 6 + 7 w k z I I Y d c 0 4 b L b Y w T X C 7 Y Y A A j t P z a k R g n V K q M 4 l Z 7 r R q w 6 / 5 O a 3 2 W J R b L c n J G 7 / 4 p F O o t B z / Q f E C 8 e E 8 U Q 3 i Z f i e 2 q t 9 / + g 3 r a v a 7 3 8 Q r c i C T t 3 x d + 6 + L j d U B o 0 Z y 2 J y i k x D T T Z t i T x k L 8 H Y 0 U B l p m Y 3 U 4 8 / M c J c j H Y 1 d f U o 9 u j C Z b I R t z V J 6 R 9 l + p k R l L l n k H b j v Q z G 0 p O o M 0 0 8 3 e R N 8 0 S m 7 / M c y Q K G 7 q C S m Q 6 0 7 R K z e C D N o W d V J 1 T Z W f Q B s E w 8 P w + Z 8 G W Z C O a x R g D Z w z i 5 p w t v V + z J g k L p A M l K L U S Q 2 G o y 3 s 2 l F p d U U K N f 6 r Q w T a K R 0 R N C 8 w X 6 H j G D 6 K 3 y + Y q R P q 6 G e j h b j J 7 N 2 C O 5 i A B / / w w O s m 2 o O 9 K S Z 7 n q V y L a g C H G 1 X k 9 1 D V + B X Y w G s u H k 5 S 7 P 0 y x i A K W 9 m a X i L T 9 a Z b Z M 9 0 8 o Q y D 7 o 1 4 t 3 6 e t 1 k X C E R E l h Q 3 0 U + R 4 O d 2 q s 4 J N v M D A s K E e j w 2 z Y r h W 6 P V Z h E g c u p x K C 7 6 a z i x r Y s o Y F R 9 D V a s K j N r s R Z 7 G L N H V L H O 1 a H N D x D 5 h c s S C 5 W c A d + j 8 4 v 8 V C f L D c f U U r + g v w j 8 s r P z h 0 0 Z d p s K u i q S T z a 5 h / Y 9 6 L 4 / T O Z r q 9 w T R O k I Y 9 P i y j m N / N 8 t l K 9 f i u M G b d D 8 q F x G t p g m 1 Y S 9 H E j f C D j 5 F S J a 6 C Z C G F C L 3 8 u O 7 F 0 J Y I 0 5 r l G b w j T r T O V K B v S T 5 K c + U i R 4 F r 3 w J m y b b 9 F g Q d s Z S 4 a M r M I / + x R 4 A E s R V J d g l L 0 O a 8 L z P 4 / v N + s k E j 5 4 9 z x U Z O z c O z 5 Q d s S h S J 3 f 0 C 8 9 G S 2 + D q 7 v Z 0 V 4 p U / p F V W y M a x S s 2 5 h 2 f s q z q Z i w f N i F d d I u U z R s M p W y P x 9 I 1 O Q P e J X K 7 B M T X q M 7 5 c i 8 e 1 + w P i p e m e s a X N e F H K B P M V e M J n r J w N s x f 0 J y f Y q g K b U G r E 9 R U H 6 F B H C t K o Q Q J x S h j K g c O A + u L D c o X m / 9 / + 6 e D + S y 3 c g b Y s o Z x a t H g B P D 8 3 y / l i X w 7 5 t 3 + K / 0 U F 7 G T m Q d 9 q y 7 T O 2 h W a w 3 v w A L U f w J C S Y 1 u S + P w H 7 4 t 9 z 3 G P O 3 x K 9 y o E d T 3 a 1 T L W 4 8 u v p o c y f Z R h F t b 6 m / k a K X B O i K y R + r 6 + d L C u 1 r e Y m z A 8 0 J 1 w 8 a z R G I F l W K t v + x 7 r 9 a X 4 n 1 T Y x v l 6 W p 4 s s a c W e F 0 u v y g C j 1 V R s N V 6 / J g R a b Z a q c p A F H m L o Q h J b H i M X 1 C 2 I i 5 d x G h x 3 E h p Q h F / S j u x V C g c I d a s 8 M Q e a p 5 u c V t Y J W u w v 7 v p D / e J G Q G B K i s B K L X t B k 7 q 1 J o N 0 y s / U 0 u g 0 N x O v n j J q p 1 i M j L C I P Q Y 2 5 S 8 L / 1 v e H P X W o j V T 5 B 3 r T L o z / L 3 q z K B V 9 L P j R s 5 J S m m A z H 0 F o O M r p F n i D w m H t w Y + 4 r N j Q e E 6 w A s p m U U V P L k i Z v R w g n X y R N f k T 1 2 b / X N m a w D G S S 8 N P g n + f 2 D S s 1 e 5 r P 1 / N u e e s m O E P n o Q q a L S V F S U W z z S K h l 9 n F 2 A B M J X I J E F 4 K C q O L k H a J j T g Z + e C l V K H j 3 R 8 R L p Z L 3 3 d Z 6 J 2 i y U 0 L H 4 D + q D f / F 6 l 9 7 Y S N T b Y W R a h 5 + i w k k 5 R 7 C Y l U B 7 H g z T M K w D s T h U Y G v u 0 f i k S i c L Y Z h 9 S 4 h S 5 j W Y y 5 4 s R s H O r q Y P d w t P + M H O V e q P t 0 A 9 f k + Z s Z D R N 5 k E d k e p s i z 4 H e h 6 0 G h x p i H I L F 9 i R C H F c X a g r 4 r R a I M z N T J q + X 7 e X G / a y N o K a 5 / s x Z G / R H a u 2 g 8 9 p I E F B V 1 n B o g Q Y a V Q + A X 5 T Y E c 7 a R q B y F S S n u 9 3 + X S R Q 1 4 I + v R f 8 e r Z Y g o b h S r v x 1 / m m O T i f x e + 1 Y v 4 J T n 4 r V v / 9 3 6 A l R U e d E x 9 V m f r f c P K j 4 d L l Z r d s X 3 k A z R A d 5 K y 7 N + j i p B O b U s I a d o l 1 R Q i e H D l E 7 r 2 U y x j Q Y D P X I T 9 L K + L c V W T r h L b u 0 i V M 9 b D X k l v D 6 J E 0 S N G q Z G 0 C I r Z m k H z Y X L K U J f e 6 J N Y 7 p l p y s N O 2 h l Z w a x W 6 P c o 3 F 8 x x s 5 v j F + H k j 7 E N o 2 C e o a y J z e V X B w 5 o p g n M U N F 3 q y K b Z g J + 3 K 9 B O s + L d + s h i O p W 6 s V p N c o X V J H e q x j C w 2 w A r K + L t / a g c 1 D h m c 7 M h 5 + c R h 1 O h 0 B V S b d T W k S V 0 8 D 3 Y I i Y A u F I G 6 8 J u 0 f D N n / J v 4 x 6 s n h e 3 A o 0 e 3 V o E 5 V S Q u M V Z Z H A s t N i V Z a d F 8 e 4 / m d 2 h 2 M E 4 4 9 k G X f r 8 N / i e 8 a 8 T d L o G a Y M G L 4 1 6 7 C A h N E c B Q z J u X e i M 0 S L 9 L q U J 1 Y x p j q O V q S z T 7 2 G o G i W v 7 / K a t m b g O R r j B g w w z O W i Z l u b I S q 2 a D d C 9 B j i t + B 1 M 5 6 q R O X U m J Q i z 9 f K G 6 t 6 j f A H L E K O j j C h x 0 q 2 + P 3 T z R x D S O L X 2 i 4 j h W i c q E P T z 4 B d 2 D 7 2 Q 2 A R P X r g t s 2 o q Y s + L k T e c D K Q h f Z 7 R H G d J w E K v D t Q k S z X a + S s X 6 H o m G I 1 7 Y g P d i t d P M O r 4 u b T v F i w V U W 8 9 k p T c S y B j f N 8 L S 0 k i N W J p + I a H H V q d r N 7 Z e 0 d q 7 K J C E D b h e z K L i J I w d X V p 0 k F + F R E s H R e f + I w / a 6 2 d E y G m h + 3 I U 5 o Z y d d v P S 4 U t N o W K Q 6 s Y T p b r N S y + 3 G v 8 V c 9 F j W h y D L y G G P F n 9 Y d K D 2 1 y t Y A 2 8 x I U w o 7 X u 4 x H A 6 M G f 2 F J n F U 0 3 D g T i v W U P C T J O 5 N k h Y m K M i K J 0 a L a q C b U k n 1 e F U A z d h S V N f n q S I y x k d s H V M M 3 Z T f m W P z 7 y g x 7 L p W 6 K z z K x L w l M n a w 1 N p d F K J P U x y 5 I q o v j 7 H P f p b b X 5 5 O c f O y t Q q j t M J + / 7 1 K s X q 5 2 T / 9 r k Z G J T n T E t 1 f V P Z m M m A I z A z a E p 5 L R J t m y I 0 U N A c K 4 J o G r M e b I a F O B J c X a a E + 8 + d Y y n 8 S h T 8 i u j T w W 8 o L v F D W l y h i n G I O B c N z b 4 m g s 6 4 s m S J f R i u V x U g w E v X j k h B q G s 6 g M d X b 2 R a f / t H x A P 8 h 3 4 V X U c M y 8 k g X W F a x y X U v O A 3 b M A p N 8 x t k 1 z T c m W 8 C U 7 w z R Z g n g 2 A 4 N 2 Z s 7 3 a p / w l k y n 6 v U m j W A a 2 w z / a c S K h 9 n + K + L l Z 5 z 9 e P i s a f j W f Z 1 L e O M 8 b U s H H n + a K Y t X + f J + h n 9 f y 0 1 9 V k c Q W s q Z j N j m 7 T O 1 u c Z w B B G D o x C o 1 X w q m K i v D R u 9 t e Q I l R y q v Y g 3 6 7 S E K a H R E h H S J v w Y X / 4 s y E L w W O 3 S 5 C l 6 Z l l b x l Q E m I j M L d 2 t R 4 C w N f + M r y H O 8 5 c O e t I 8 i 5 7 Z l i D x e E q 5 4 t e q 7 l G s x O + f v h S / q u B M 8 p 0 P Q A G N 7 / r 5 P X x P i 9 h G b w j m p j 0 u V l d / b 7 P C 7 B / + 8 P i F F c y 5 N 3 g M M A / Q 4 3 p S s J x z B W p o S Y W f c C d K K P t g G C X e r b e 9 y Y o p a I 1 h T v 7 p H C W o x c 2 J E r p g 0 N 2 O c K h Y O A O F l t l 3 A z S n B q a L o i x S u v y Y T V l C L Q e V a F e 8 n o y G H C t / F a 8 I + v o / Y w 0 r 1 D o w o Y t 5 Q u 5 w a N x 4 C W Z K y R F q u P M U E l I 7 E o d O d R a p x q 6 s k 6 o O u M Y 5 t O U V G I Q Y v Q G J Y 8 C i l H I h c G V h Z i T G / 2 P b u v U j f Z M v b u 6 W z u X m J r 9 f L j 7 m 5 V Y T N D V b 8 C Y Z H 2 7 3 j 4 j n w w b o i 2 K 1 y F c I 2 4 F G T z C t 2 3 R S I h 3 n c V v 6 h R h 9 Z m S K q + r j 7 Y 7 + b E B s i l 6 q Z r I v B h G W U a M E g a U a C o L O R i x S C h 1 R Q k l 7 T r e J u s Y 1 t h G d h a C i R N I b 8 5 k M j Z R 9 J O l Z j C f J 3 2 E x D b O p B h v p P I Y f n P P F x 1 m B i J 8 F D t Z L + i d p O q L E E y 0 l i 1 8 / z 1 c L k M a I 3 + s K G y W g S b 7 / c a Q I i C / m m w 8 f v s w K Z m f 6 Z c C P 9 h I x 0 o Q / c p 3 P 1 M a F X 5 d 3 i y 2 t 6 s g t A E i Y I k O b Y s h 6 G 3 k j / e 7 j S 4 T A G 9 X J H l N B G A 3 B Z M f a U T D B s Z r P B r G s a s S J L 8 g e C z 2 q 1 2 q 0 O M 7 y V I 2 y k E q + W C 3 z 2 / v l c q X / V q l I t X X U W l X K I j T d 7 B w S t L H 2 K H 4 S m L O F p c 7 a V h i e W R y 1 Q p Z Q 5 Q i h O A F N c j C A F 5 r l l N f 4 y m P 6 C j + p p C 3 + r Y x g X E u N s S i 2 7 k p m V J C A X N x 8 a x K h U + G r c r p 6 A 7 X Q 6 T 6 Z Q g l j W u l U K g a H F S M + M P Y v b u f F W o 0 M n E K 7 Y J 1 p 2 G m C L g b z / Q 1 o X C V Q A d O y W 1 u o l Z + 0 I 6 6 v R i f y j C w P X H T x 8 8 C 9 y h 8 e T p R 5 y T r 7 P E B N D 0 Z d o y I J D L s X A U u X e 7 G I 2 1 u C + i r v U V 2 a 6 B l k i h p E F Y u y K R J k E r w 5 x 5 7 i Q b d q a x d V 4 v a 4 O A m O H B q E B o c o X w 2 b 3 d G J E 0 o 9 d H 3 u C y / 1 S b X x E t r W d s k D t r i Z b 2 4 L 7 l x / v V z w X / 1 c b B t v C B m E F s c 2 D j z z K R u n T o 3 N I T J d 7 G l l o k K c 0 O n B e 1 O 8 W 6 / N y d J q Y d l u / q b Y L E o K K J l V s 9 G Z i + V 6 d Q Z I N Z u n f b q U 2 W p e I Z D + q 0 0 Z i Z + m I U k 8 / E P m J 9 6 s 1 9 R k d s e g H X b W S e u M 6 7 X + l e l 5 2 H 0 N R p 4 8 9 r H 2 E v p 7 O 7 v H 4 D F + q K h e Z E V J f U m P j y F R m 2 / R P m B D Y o + F 0 k T n l N h w D 4 H q h Q N Y C k l d z r W J I z X S d s + 1 i v 0 O 2 a L d V T h d Q I n K D 3 V a r 2 / m j / m 3 l u r 0 O S X d H i p 2 A W H t Q K O D C 5 N z a s W m I T G I z Q T Q X Y 1 h 6 J i H l C Y 0 d / D C s 1 P d Z K X B O P V Z 2 L 1 Y L v L P + U o N e w z l A X D B y d Y I C k N U 7 c 2 t 6 8 S B z q I K x d A Z 1 o 4 s o T m 9 z V n F g 5 P d f y H I 3 J S B P d y h v X 6 x r e Y e a W 6 h d + Z G Y Y I F 4 Z j r w D b A S n M p d s i H A b v E k G r t k 3 4 j L N h c C U p F E O / Q Q I S C 0 Q / O 7 8 + d M E w z i 4 p V V 5 h Q Y C V b / P 4 5 e g H k R M f v z 8 U b K 0 D j 5 N 9 k r S O M z t w A C 9 2 i x E N 0 z W C 6 7 C c K z g L k o T C m 4 S W + 8 u o N Z 5 p 6 E K 9 2 z 1 W x D 1 1 x g 0 r + e T m f o S / m 6 p W D Z e C e 3 7 / q o Z E p H k / j T 4 j X n h f 4 8 8 j f i B e u Z B d e B W 2 c x 2 w Z o K W B 6 l m 5 Q p K a R n K t + s L G 9 R P D u F E 3 T 7 E 1 0 V w 1 J y p E 2 8 C k O s X K O 6 T 2 L R j + 9 O 0 w b g k S u j h 4 N 4 l 3 6 1 3 8 y Y I x 9 F P S n b j M 7 2 / V G L c q Y Y 2 r u Q D 9 o b V R I i 0 d 4 5 A z J r w I C 1 x R B I X N b q i q q W P u e A 3 q 5 A n V 7 F G k 1 V 0 1 m S J B z s u 7 6 n V 7 K d + 4 m u z M d Y M I p U f b L Y F 1 1 / Q d r 0 g p r a 8 a H 1 U W k w 2 V 0 G a 7 0 b a t z I E x 2 1 + t t 8 j B / v z j y B F 3 h M 4 8 d Z y u 1 y h y 8 y f S 1 r T 8 R Z v c F t a j t P c 2 q H E b g y N D D D g 7 F Q L d a I 3 F x d c R 1 d f U H s e J i W C J V 9 / z A s H Y 3 R x L a t n h p 5 m R G m Z o H u p 2 r f w k y N v M M R q x O Q 1 k w 6 I 0 j T S h S n 2 c d s y h O V m 4 B u 5 R z q E + z + 8 / P 9 y V S y I 0 6 i z v n u N N E k u 7 m + 5 M C C e z h z s D 8 r 0 t r o F G y Y / Z E i Z 0 + a g d G R i M q u C 9 w D 7 G z w X + U b Z R K 8 e m O y w + 0 D T h v z R U m W B H L v 7 T c L o q e E 4 T X D U r r r D U 0 Y V v 0 5 D L D y w l C q 2 O a K G j t e V a x o m J q x q q n 2 M 5 f T G v l 4 m N 6 t Z 0 9 4 t l P Y I N o o J B K U z D C r I d S a d U I W 7 x S U L 9 G E V n H L J k + L m p K M A 0 d d h h h k n C 6 E b E 6 I Y 9 d u A S l + I d U q i G 1 f S E L P G s R 7 T F q R Q J c k f 2 L W E t N D b d I L 3 5 D f + h 0 e Q o f B y o q 6 M x H 3 n J c L t B B q V a 0 s t 7 b h Z z g 5 b x 3 C V c 7 r C u w O K g v c N y g O V 8 u d g u O L b h l e + I E w r e S R c v l d 6 t X d F h M t r o O F Z 7 r N F r M p + X 1 X Y 1 g Q B d D 9 r j 6 A W K f 6 O e 3 M T y 1 D 6 c t c D C r h e F x F E 4 B q Z 1 + O m k R K G x R + 4 P Y X s f 9 H W 9 u b + f M U R 5 s 9 n D 8 D 7 U s 8 X k a L O R A n t t v B 7 9 o y 7 g O S U 4 B 9 B 0 3 S 9 W z p A Q 1 1 e d x 8 Q q 0 x U D o 0 C d v q v l V 2 p z S 6 e p O Y G H 3 q W k Q t 0 a a u S l 5 t k o E G P h r C W 0 m v m S N A 8 K x 9 b B t c g i 6 M Q J p T 7 S G / V f m 2 L 1 7 a f d k o G j 4 0 p e j R 6 Y 3 D F X 0 1 R Y l k V Z E E A f o H y r W t F e L z 9 v 5 m D l u 8 U j u y n w B 0 U Z Y w e H 6 u p d 5 3 D + / T D 7 f x e z + U 9 / U z k q z i p X L u Z O o N B b 7 1 z P f u n / O 5 T S Y H V j d u C X e 4 x x 7 2 b U R g 0 + M H O 1 M 7 U k C X q Q n h K V U 2 G S T q t N A 0 x H k l D U I Q M T b 9 Z X q S b r e o l A c g D d v c L 0 6 x 3 + X b p 9 + O F i / u W 2 r c F R 3 F X 4 p M 0 J e b C 6 9 M j x E K P z q n J J U b T 6 g n L 8 z o u s z 0 0 b H 1 V K l H r a O s H i p d 6 G + T M G 5 y b z T w O / r B z n J 7 J J 7 J T j B t D 6 / k N D Q I + Z G I J i u / 2 y 9 G b a F 5 + F M 9 O S I x R 0 y C D t o g t m m y Z J B g R J x A b R 1 7 O H 9 V J V O 6 o l c s M 6 e s E 1 g Z u Q N K d Y M L r T X U r C / g B O K Y i A z B l 0 Q g P 3 H 4 H t p 6 q y c G J 0 8 s R T f 9 S B B t i l m N n 5 f Y 6 9 y j x b V 5 y H x w + a H L r 6 6 h 7 v 6 m C X r h 8 1 M j x J j M 2 y P U r J R O g o f J g + J D p N W c T C P H X i h E q / A y v 1 o o y t A S 8 w n v Z 1 N j / R 5 E Q I j u K m s X I J g z G p Q 2 R O j U s X O c a 9 n d e f u 7 K E J v c Y 5 1 F h I 3 B N c u C i l M g J t T 9 w r u X V o D m + o C o K + C O f b w r n 7 u a n v + k b g M 3 U Q + i g o 5 d 1 h X r o j E H p 2 C N T b g J y Z T g 1 Y e Z z V q q + k 1 M f 3 e M x O l f D H m u s i B F X M x E O S 9 W 3 B Q l 1 H j J 7 8 W a 9 t z x Z H b T a + / g q / w I O v y U U O f 5 e g K h N K R 8 E Z j I J t Y 6 x w q T t G L e 4 j L u y h E b 2 2 L q V T z x Z K x e c n J C G + J Y 7 v x c f Q Z y O / x j o U o X Y 8 r 0 z u Q R 5 0 x 6 p P e J w d i h 0 B 7 T F d a s + V l t c X 7 2 V Z 7 R 4 t 9 7 u p s v p q T S t f k z x a G f p r 5 F E Z L q Y 4 1 8 X p x u U w s C S a t t C f g F z E b A 2 j k i 1 V H b 0 n R o H d K o v i v x G m f F z d O r X 1 t z O X A z O 3 o M g d W f h a Z K F 5 q J a B H R g m y I 2 h 8 h 0 F m 5 x L G v E C Z t 9 1 C c z C H 6 p z e d c L p 9 / Z J T 0 e / 6 J x D v y d D 7 6 C + N G H g S + z D 8 V d + V 3 R S a 5 N F + V Y / 8 c l t D x q n l Z v M 8 X i 9 1 F Y / x q H v v 3 0 L h P S z t p m z I W e D Q M A W 6 l u e J B W O M 1 K U t p f c 3 A 7 q K D a U 4 S h Y R R y O I V 9 6 u t P i x X J 4 o o v a Q 1 V I p G u x 5 O J p C p v W 8 K 1 8 D j j B + z J U w 8 7 j 2 H 2 V E h 5 V T K Z P g F Z b 4 t C 5 F X Y B T D f 4 1 f h g T v J Y K / h l 2 6 q H j 1 Y J w n P D i N X x c F w j 4 E f Y M q k V K Y U O m h w M 8 y K z u V R j E q R f P E G X t f + z L G 8 9 y q K x 2 7 i 5 s n b K + + S Y L i C X s / l M K m J U i o b 4 9 F P o 7 A D z u 9 o L c 3 y 4 f 6 6 h d u a G 8 1 h e k Z V 4 d l 4 G x K M m 9 b U Q Z r z R k 2 I W H V N B p 4 k h 7 U f Y D k 1 I D U g P 6 z e f 7 w c f k V 0 5 B v n S j z b c h R O 7 K E 7 i r R 4 v f I b M 2 L b + L X V 2 / F r y p A k 1 y K y E 3 T s w E t 3 v J T 5 b l J o g W N 5 9 Z b p Z z W 9 5 E 6 b 5 y h a J 0 z d y w T G N n 6 S l h D C a S 6 w o Q O H r U F Y m M H L 8 O L 1 U y R R j 1 f z u d L s n m O r 8 k 4 b K X Q U h Q q z e l y o I M m g c 0 p k e m U a U H o x k / b l d d X n 0 f 5 O M A 2 i W 1 G 2 K F I L S 4 3 s w e 1 T w X / o X F x B l s n O p 1 2 1 p m g r G W 2 T k J z d s B 0 L q t F j k 1 K E 0 9 8 j 3 3 a R R 6 T F Z z B 9 g 3 d v Z 7 N P 6 5 m 9 6 f R I v Z C N m q T 2 O x D g h T D V A g S 4 N w 0 p 1 D p V A h X U H R p 7 V l n 1 R H V V 3 + P w 8 M B k b C K N t 4 h n b e y Y k q 2 u i Y D M F 8 3 D B H 9 c 0 Y N K m S o S 1 S 4 d E q 0 s E M p r a 8 e H 4 c d J q F y d s A N c v s B N + R u V W A r a W q j M z C S + 4 3 w E A 0 B g T l t Q x g Y + q h B D A s O p T C h s 0 P B o X i z v j o x W V U w S x W b N E g V 3 s O D w N E 5 e l + H x 7 0 k D b N D t w 7 + 0 3 B y E h a Z H g h q W D t H R 5 L Q x x j K m + z e C 9 V o 6 6 / F h w 8 H 2 l e H + i / w B 5 t x P a i 5 z S Y Y A J m z x a U 7 N m 3 u v q 4 w o c Q 9 3 s v j u P 0 Q v L E R B z U D + j D L k r v / F H 4 o y B 2 a h 2 k K 1 m E 0 0 x l t k f g c o A O N K b A N 1 K U Q 1 l e X R 0 U W U + X a 0 K t Y E u j M Q S O A 2 K b I 6 Z W O H y 4 G I O p r H K 1 p w C F 0 w 9 G q s D m X O 2 S 6 c N H G q e F n 7 c i z U 6 p 4 t / 6 O n K y C H 2 V e Q g N d 3 W C Z u 2 I a B p 0 O f t G 3 v K c l W c z O s I 3 P R 9 9 q g H Q c 8 z W q 8 Q m s b 1 h q g x Z E b K J H W t o c Y h C b U y F T p a o f n G c r 0 G Z y J V R J / B Z 4 N m P n Q p 5 Q z l a 8 e O U p u i 8 / z T W 8 Z D r 6 t x L W J H E / c s V q 5 u N 2 p u Y G r j W 8 Z M o r O N 5 r z T D l 0 b D L D F Q b R r s k K u c X Y l K 8 Z A p B P R 9 A 9 7 B v p N i S I 3 R 0 y N 1 5 J I U M 3 w 9 V W w Z s c b b I 2 T c h a + G X 7 H G b o 2 3 j e B 2 G b d K A G O t k j T o k N L i t J b B q 2 q O E Q i y 1 N j 0 L I k Y p U a h 0 9 w f E S 1 Y O E G F N Y o 9 p 5 L N 9 F c Q 2 6 3 K 9 / J v Z r W q j k A e s V e y Y h U 1 O F u w E 7 j E g Q C y k 2 C E S R + E Y F j 5 q 5 Y n n f M g q x Z v 1 t + N k E S R a d D O q r + F R 4 L 9 E j U r f G q K 9 G l H R g G O D I K P u B U 5 S D 3 e k 0 f o U k o 4 n M m Q P u U 6 e 0 M a e 0 O M o d 3 W q O N J j d e P y 2 + f V h l 1 L d Q i i y Q Q M D C V d b I h q t n h j E Z 3 5 X v Q 8 h 9 C K h 4 c q A L m E Y 1 M C q Q 9 U G 9 Z O j b i + O r U 6 T S f r E w 5 K 7 + Z / b T N x S S X B f u C C Z C G v Z 4 u C 3 6 J h B w A 2 1 y K q 2 J 0 A a R R g Z M 9 8 A p D 5 o Y S C v D u A 6 G I b C 1 / K 0 8 j r + 2 0 5 6 g S Y K m A 9 T A g y b p / I X y Q h H 3 / + 3 x l u j x N V 4 H y 2 y m m Z 7 5 b z D / i X d K q s r m Y 3 D p r 0 a B g g S M w d x Q S C u D T / h u 0 A 8 w / D P C o h S x j k n 8 q b k t T k Q X Y W 4 J D 2 w w w O B u b T 6 t A / P P N D b A z F d G u A C r z 5 Y h Q P A t 0 3 6 I U r V C m 7 j P 0 x V p X 1 j x y F Q P F k d / L F S + 8 Q c R W S k l w X + p e o J g k 1 o k j R W 1 2 A Z 4 5 9 2 p d 3 2 J 7 G H 8 Z P z f k h k j c 7 B z b s 0 c h B c O i 7 B z S n B K a 7 v S w y c z p 5 Q m 8 H / V f x b n 3 s M V l m D n R T 7 L z / D f X Z + m Q b 9 6 5 C i h w k Z U j n I C D Z q Z M 8 z N g y H s b 4 + + a k A E E 6 h D g w d d 6 U I x R z U I 1 2 i Z 3 J P N c 4 U 0 M O T z H g w P t q f J s M k M N p h J X Y h Z q m Z v 0 R l q N A 6 e z R Y h a 5 J e i k G p x q E B n z g w w l f 8 E c 8 k 1 + y y F T q U R 1 O x + d l k O x A f 2 r O 1 P E A m r 0 j h g D A w J z a l h K j Q p G H U D a Z M i 7 o o Q i D 7 k f d p Y 4 G Y M H B s o 5 / / M U y f z 1 a n m z L X a M e 7 i G r c a 4 F I x W Z k U S m b P F N f B E F c K E L r + H Y z V A m R f K L E M O r U m W n 3 K A T S a t 2 S q s 1 z H P 5 B C V U 4 V B X P F W Y q g N 0 i a j 0 5 b U V 4 W P I 5 k T l n v d 3 q g A 7 s 0 S C / v W T K 7 I G M 4 m M Q 6 n J s Z W K d D p g G d 1 d 5 R m 4 C z n T h s E I D 2 S r U Q G t s 5 v m A N Q q A a a o k b c 9 6 X J I H S Z J c d 9 u P 4 P / n 0 5 W 9 3 M i / Z 5 O u x m R K t c q x k g w t V o v h e B y l G Y H C D q s j l a x B r 8 e D t B Q n W H 7 k T x Z n 2 Q M d l l G C J G h 8 b + K B b Y 4 1 4 b X 1 t z Q w 9 Q l B p b L V Y 9 9 g s T l V N i 0 p m e R b 9 / W 5 L Q x p 4 r 0 O 7 8 n K r F H 1 z S K g X 2 e r W 8 n 9 W R / n Y y 9 f g b D 0 d n I 5 B A 0 q a m 4 T y / v W W p A p J F v V 5 h c S o k t B X t T m g L m 9 M K 7 K u / x 9 F R H G c n X w 3 g t 7 o b s e f U 3 B V O V O O s B u h I E s o 7 d G 5 a x h K T l R Y y R S B 3 M X u 4 W 3 7 G 8 S k Y x v u n n 0 P s x A z i L K 5 T M U l y F g c J / B j j P Y f n D E o L B U E R R F 0 u U R z a Y H v j q 3 8 6 X h g y g S X s d c 8 k R l u U 0 F g l W f z + 5 e w L W H t A P C h z p K / + K d 5 d Y R o n R y p T 0 K G L F H Q C 7 v w s S N 3 t d B K a z 2 I / Q + 9 Z k q H t P j X 7 8 O 1 H 8 Y N z W V R E / B + r 1 j P X 8 8 Z 7 s F v h 4 m n 9 t l j + W / x S l 3 k O F K B x n q r l k h M c M + z y r Y n u 1 Y / g x V y 3 H Y k R + p a w 9 b T h 1 I M e s w d L L c H t G P O v U W D f N R X V I Z l V 1 1 J H n l D O T r x 4 y c q x m K 5 n q X T n y 6 o H l K m o S 7 q L i I a 6 h Z j + x N F W F x F S D x P a x p M u p S N e w q p W E B 0 f W X d l C V 3 t 8 Q 3 t f I u p L i Z k g x m R s e C S n 2 w v G B p e G s O f K S c x j S o k M F U H I q y h a 8 E 6 s u x U a O d i T F Y 4 C C O f H a H X a / z j 1 / x e 9 Z + o F E n 7 c B 0 c X 3 u N j h T c k D 3 y z k T m X K M q u 3 Y U M B W q K R z 1 s W r V 2 i u l C X 0 e 8 h j F m / d E 2 l N Z Z I T / g w q f 5 b d f Q e 6 A n w b m u X x S W W y P T x 9 L E 4 y 2 R w h O B U A X V + P R 9 H U U O 6 L E w 3 / U h y d Y t 9 l D X 3 P v P 4 G + c t U 8 y E 3 D + b e j I 2 v E 6 + R 7 3 S k t 4 m 4 o w 0 g L w Y B k v w S h X b x n o T Y p T G j u c d u Y o n 2 + L G 7 Q P F + b W P u c H O q 2 + B G r 4 j s V K r 5 2 g w q x 7 C t C / E B Q g 8 2 u K U n o 7 q D V P Z b 7 L s 5 I 5 X R + j x z S d m b 3 e J P L Y m 4 / q P W V Z F E f S j V A c E o A m v l c C 3 P D d p S G I K G u x 2 x q f J J Q 0 1 W B U j j p Y k 7 H 8 g k L a 8 Z 8 H h q J j I c m 0 T k l t r 0 s n x Z Z Z I 0 4 o c y D t i f e r X d O g u l S y b 4 i Q u c h p Z r H N B 7 m 4 J M T / X p N S 3 T 7 8 D G 7 w K W O T v S N k Q e v B F H 7 l z a p L e z Q a I o S G h l F f 0 i 1 T Z O A i V U Z / A J n 5 n I + U 9 w U s j l l q A K j K G j E C C k 2 W J h z k 5 g B z Z w t L F 2 P k Y U Z C m H i a R 9 U o u U F O J k t 4 j R l f / / d B t P V + F m N q r Q u w P 5 J 5 S A + A z V s j L W j K J e q S z A N z 9 I 4 T s M e h 6 i n x g w U D H U N Y j 3 e Q 8 k l B f t 7 5 Q Q p O s 7 6 R w x t a U J z O + H y p c 0 9 q v B z 1 p T w L B Z r y Y v 3 9 p X 4 H 1 X o x r F G m W T 2 s c v V z Y J t t h 7 p Z Z / d z e a q d P s 5 / I A W A 6 T N b 3 M c b S + d I M B 8 9 G i P t J I s H g 3 6 b 1 f z 5 R o 9 m 3 s e 5 9 O X 4 n 9 T I T v V 4 0 T b O I q O k Q s K n O p 7 m k R n o I V 2 S Z l q v O 2 7 j / Q C + 0 E + f V 0 u s Y 7 s 1 a + O i x 4 6 f 7 S H u p U t H h E Y X W 6 L x b 5 n + u p X 8 T + o g I 3 z T C 0 z 9 i E y 5 z h b 3 t 4 t V + i C K / Z 0 G C s H t X X 0 2 L T i u F i I 0 7 r x w x 7 L 5 g k M S + Q q W A N T S l 1 Z Q g W P 2 Q P H q l q 2 b r x d 5 b M 5 v + z 4 W e O 1 D V R h 7 H s N F a o V Z U Z z J D B n C 2 u Y C o W s 7 0 q F D H R f l k E u u o r x H 6 c Y S 8 2 a C 8 h T b B w y D x v 7 6 O D A Q Q Z M A z P 0 L U F C d W N 6 a 1 O l d b F M g F 3 h D H 8 f Z r d 7 z t H B n r e b I e a t k x j g N u L e M U P S i c B U 7 E t Y u t j J w v H u y r L T p H j 3 n y z 4 R V M o 7 8 K L 2 U f 8 8 w 1 W A a 7 w b 8 1 R O s 6 i V a w p a a 0 C i x M s W z V q k x j R 4 / E R t A 3 A p 9 Q 5 c N N q V 6 D U k m n R 6 j 5 X R 6 / e y f a t o p O M F v o G x M Z o U s F P b + 8 2 i 1 u l Z L n u b a i l h h G 4 V B q m i g 2 B 5 m w V E S I O U P j g + y h 0 q p O n R L P N d l i M 4 + w R K Z Q 8 5 h E 8 1 W A O i D O p 4 N / Y g k R F V w Q r J 1 C u z 4 m q + h h O 0 F 9 k P o Y J z l H Q K s a V N 4 h K O n q 1 a N D S i D u p T q d K a C W + Y l v l 5 l P F 3 C m z W Q M d W y z a r U P N L E b w m W U o E x i u V I J S y 1 j B 2 8 m x D g W h t k 6 b W n d b k F D g Y 4 5 K 0 K G l p u R Q 5 V 7 d b s c 5 2 j W 4 Y a p D I r d Z E O A E q 1 l 1 h A U C M g V K E 5 F Y W G B H 0 k m U N 5 X V x b G q A r y Z 3 d z d I y m F w 1 T j B g 2 9 I t U k 3 P Y Q Z T O m 0 f C I C 8 d n i U r n y 1 r o r y t L K H D M K 3 E q R a Z x x T n + q f g w K / Y o 8 u o G 9 9 K i O L 6 f A U t W m r s 5 E j 8 1 p z + J D C 1 8 C t e 8 H B K o c d Q n a W J B I S f E C X X W 0 s U L x 3 D Y E N o k + b o A A 6 Q w R 3 w 3 T 7 P d F o P H O 8 8 m j b C v 2 G i U h E R P Z j l 0 t W 1 L k H i + e 8 z R q p N 2 s u a 9 y F V 2 e P 4 5 v 7 l j b q C c j G t l V C 2 K O e G Z F 4 d h G o G c A X v E 6 h k d c N 6 e g b E h R H M 7 V s y 7 Z p e U o J w S U q k 6 b l 5 k l u A H 5 / x / H D A J + h a 8 K h 1 h Q n 2 1 b P E C 9 y L / / 0 v x 6 / P / E b + q E I 1 j d 7 K U E / h n 3 O 4 V R x g Y w I x o 7 R U i g j p D h y N G 8 D 3 s r S F D h s E 7 b D 6 J N 9 j f + s s P z p P i H k E J q h B X D t Z o 2 i y O E s L E U y l l i 1 + / 3 C x y 8 c t X V + J X F Z 5 x H q p l 8 Y E O o q h w t l 3 E 0 u p b h m J V e s i i V p I F m x T N C u y W k U o M 9 a 1 k M 7 X d l i S e / Z 4 j 7 Z g L a b q T T X X a / T a 7 f z 8 v v s 5 O x a I A r 9 0 H o x L W 7 b H X o H Y a 0 z Q B s 3 S U s Q J r 9 j j Y f L f D q f M e L T q 6 h L D v U r m e F 6 r y 4 P V m s d p O l n Y G u g d a K O Y 9 t j 0 J C M B R K W S h y X D E K l x O h U r X T G I R B 3 R l n V S R U 8 U B s B 7 V y v y 2 y O c P n 0 g 8 p A K 6 1 r l q 4 Y C A v D b 1 W c T d W i J Y T l L c m C a 9 E Y Z T g d B Z o E U t Q n 2 k h q y T 6 m 2 q H i B 0 1 r A 2 e L E p V B / z H 7 O y P N h X e c 7 f f / 7 x 7 9 g h u S n w 7 x c / / / j C + f T T 3 / 4 r L 8 e 3 X 6 K 3 6 C d k s l T 7 Z v 6 w 2 4 D d + l b 0 v m 0 x t x o F G P H n Q n m k R G v 3 K c 3 o l O L o J u m + R w Y A w 3 e E i M D x B z z q C 4 L J p e U M s 3 r v X j h R E N m M W r Y E i W 9 H K V f 8 + g 2 I g M Q v 3 7 0 Q v 6 q w T O I 2 Y c c 2 C / 5 q G q + s 9 0 t u + K G n s t v i a k B L j j k 5 Q 1 h q O w O b E C p e + O N d J y l N 6 O C g + y T e r a 9 G T e Y 3 e W D / h R J f I r 2 2 s 7 x R f V 8 v w j q / x h G N x S k 9 f F / A w k 5 G g t K d z x Y e E j / g T p J Q x 0 H l 2 V U U p 9 M h e P Q 5 k 4 d h q U K 1 a H I t P H e I s 0 r R O k X t 7 l Y w p z Y H K h O Q l 5 B o 0 3 B w 4 n D F Y o Y S i 9 r d v h j q G e k E n l S R U 7 l H U a J 4 i 5 7 N i 0 W 1 m X F Q s 2 1 2 h m 0 B 6 D K H 8 8 z d 7 5 U N o u M W 0 3 K I Q L 0 E x N 8 9 m A e I y q k x O e d f k J e 5 n C 0 w P b T I 1 7 O K + x a r M / q 3 N A q B Q p k 7 + e K l 5 / n 9 j A s + x A s 6 D o J I 4 Z r k d k R e n x n S P 9 C I k 6 s F G 9 e f V 1 V F W L p N v b 0 b b K D G a Z r V X g 1 L h V E P r n a C c S o o T g V E n a t H l w z 3 S B R a 0 d c O r b K l k 2 3 b C J G + h A r f f o W 7 W 7 V q s L l x 3 N v R w w x k b Z p U Z x q C k d p 4 y B K a U w M r m x t F G d + i P U M j T m h y z J t y q t a M O E i Z 7 M M k 7 f 4 O 1 f J z t q 5 N G / P E O p U 6 E 0 5 1 g u P P n E c g L K c C N d D d 6 Y g 6 q R a n 6 n E E x z O 1 q B p r 9 m 8 w H l j V 9 0 L m 8 u r E A h J + k b n x n 8 D K t h r C 0 h y w F v k g I U u o U n + 0 H p O 1 n Y z u D 2 M c z C t c 5 d / a O 4 z H P W L d 9 n a x K O 4 x w 0 F k C P 8 r X A O N U g g T u t x z u F r d k 9 P F H 0 i V q E y A m f j P L g A B 3 T S 7 M b Z G i E 3 w f Z Z u E s 6 4 3 H 8 a g X 1 V e I w 9 T s b x n 6 U + 7 f E N y 8 O r E / F v o i z M P s V a q W k S x T 0 a p o g M F L g L B U x n j h Y p 2 6 6 s v q q 0 s 8 a p c r V M f E K H l 1 h K u l T Z W t m r q H F x 9 I Z p T t y G v v K R 3 3 G T x s N c b a U 6 Q Y 9 W m K E j M g 6 8 G F s E G l 8 d Z p a w r Q 6 1 G 3 P Z j U C d L c w y j C 2 f w z E V V S n t N F + i q V y s / U u V h z j G L c 7 k v x Y o M x + A g k h F Y / t 0 V s x v H / D f r Z a Q 7 n / z D Q c r K Q n G S 2 n + O M B X L L B d Y p p y z 0 6 B Y R 6 y C w U 2 P e Q 4 I J m Q I T l I d F i 4 Q 2 y O Q j b M S d a J E 4 Z 4 y E 8 W b 9 a n 5 6 d z k H H E Q Y m / f J m p e T y Z O T r 2 3 I a 2 e E t c z D c f P u y P o T Q X h W U s j N x t a 1 Q s 8 d Q Q r u F r Q n Q o 3 V T Y d N e 9 R b p R C B N K 3 + N 9 H + W 6 T X V i B 7 G i / g V v w d f F H Z K O U K 7 m I h 5 o 8 i H m h x r 3 b 5 D 4 5 u Q G g c H W K 1 j S 3 j M L z 0 3 I E q o c w d g J a J K U M S Y J F P v 9 k 1 X + 9 f 2 q u Z d 5 3 H g Y T Z m N B D I 6 X X r E w w o b l F c j 0 9 m k R X Z D I 0 4 8 9 D G t c q q K D n z W h J d w c Z t z i v M p q P v 2 D K G M N M 3 p t 8 a I Y j 8 x 9 9 8 S I z i N g N B R + J R q h 0 1 z a k Q K 9 e 7 + g n i p D L T s q q + T z X N i 1 z m r B C 3 O 9 b a 9 D j x 0 0 w A N K + i A D + I W 3 x E K e x H o 2 U M y i / f w u 0 B A 1 u B k V 5 D q w M e m d s d P u x M k N H f o + L X T 5 2 R V H z 9 2 a b L X M x r s 2 8 3 q X 5 u Z t p Z u 4 w i 5 A X n z t y m P r A e L P m E 4 A O F U E F Q R / S V 6 W 7 e U R / / t g K G G X / u + J K k a k U K B u 7 8 g X r J K f 0 x m j p w 0 p m f 7 p B X 9 i E 4 I G + 0 h G O a K 2 F p 9 M A E O O x h c W I U D R 2 k d 5 2 j 2 b l n d l / h U L W l C P Q e v S / F u f Z w z W e I R X T r K 6 t 6 W 3 D / X d x W N o 9 C b P t 7 5 + c d W 0 O z M 1 z / 9 D a V y 9 N S i V b u l u V 6 N 9 w S D o m p R O C W Q o Q 0 s G n l C I Q f V Z 3 d 0 T q Z F 0 I v S 9 L B 8 W g 1 r P g e F g C L j H D 8 Q w U 6 1 5 o E a o U 3 P a J F E x 8 X Y 4 G 0 r k S l H 5 + i b U C d O a P V 7 u A 9 B j A m l / l Z g N v O W G S W N N s s v 7 / G p Q R f b I d 1 m 2 R x L g P 0 e u 8 5 9 Y H M q Z E q b J Z D a s W F F r P f l 2 B Y l N D m m f U 6 V I 8 A u w r I n 6 W a 9 V N f j C V S J S Z h m i i C K k h 7 d L M C F 9 i S F a q A a + R E b o r 5 L N f p J w 0 O 9 K G 5 J w c N p T l n o G S e o D D D k u b t E 0 z T r s c i Z G J X 7 W u N T d + g u 5 q t N 1 M p / 1 c g U C t 7 9 C f H S o w o r o z K s f E a S 0 8 Y u x O P P 2 B Z Z D M d m z D 4 s M e D G L B E M N M y u L K G d g w e s e P c e / 3 W q k x X M j r w k r 1 F y p S U e Y O 0 a e l W i K b u R v M M w c I 9 r k u i w c g r Y G n x d x 1 + V G n F C P w e 1 a e n O T q X U K F H 0 I 8 + L R R l L L p c s p M k h F + X k H W 2 Y L v r q Y W c 4 Z N 2 w p d m M K Z 8 Y W + L Y U G i I N g n V U U D x b J e f q r G X o 3 1 b n T i h 4 k O + r X i z 3 l 4 n S / L E g a q W P L 2 C Q k O k T H / + U R V V n b u b n / 5 m l R o I f O w C h k 2 C z b 3 p v 2 b o T C B L P x o W z G R 6 B O M 8 v X I A R D T x W n i w D T H i 8 e 8 x R 6 u U z m T 9 Z T 6 G 5 2 l 4 K 2 w l P F 3 f L l i c m l 5 O D D f H a H Z E 5 m x x D b w h h b C + W n x U d c q k r F P + u r x j V v U f + P + Y 6 A C 7 E 8 s i 8 m g d e F u 6 W Z Y 0 Z 8 8 8 F L u M S i V C h / i c f 2 B + S W E b q F m 9 R D v 1 i n f r T 9 T J j N Q D K w K T P 1 f L 1 Q n b w L L m F Y m l 6 3 0 m e R U y p 8 S l U 6 R N G p Y f c i d K 6 G T P M X u U g U 5 V s k T T L e t Z 2 + R d X b M c N I q G X G z k o 1 e v E U a C K I 9 s X Q b H h m j q d F 1 Z n b z E F H b 5 n O s Y M r C o g e j k n V S N U 4 2 6 p J 7 H V t 6 n c + y 9 b V 6 a R 7 s 6 y L h y + n N b B Q l R l j S q j y i c L Q Z l f W 2 n 1 M L 4 h C y h t z E 8 0 q n M L n T Z Q v 9 m + V B U 3 T s y m z P w M v R A l s H h 3 C A N s + a l 6 I P z E B X m A M T s Z n s E T F A D P x T l G i t N U c v C Y e 3 K E v o 8 e J y K d / / J L s T Q U 6 0 f z z b r u 9 V s D x G 7 + s I e b 5 F Y t N 5 Q Z J K E P U h j C c u p Q G n s 0 U Z 9 b U l C H 2 N Y 4 1 S h P z Y U 8 R J 8 A W L u z w X + s b i h B r W L p 4 f p E G u n y W m x O 1 V 7 k K 8 T n N O E p l 3 D a X G y 6 g W e R K F T H a 8 g y q J 3 + j w v n d N 3 Y 6 8 P 9 8 E 2 u l M j M g L m X m h C Q o A B Q E M Z K 9 u S h N 4 e 9 T H q c R Q B m v s V N Y 5 7 G q H a 5 N I 6 M + 1 6 A s A M l D V S N b j 8 v N S s L A X D K U H s m b e 2 M D g p z U 5 p l g n U y Y w u 8 Z g V f 4 Z O C g b 7 2 5 B C u j b j F K o y t + m h Y i N g D 2 o E p D r B b k G E d Z h B p 2 Z X R a q D D J t C l U 6 m U P D u T 4 i X r N J y k 3 V a h Q i G o d W r H H M s u x 0 l L c v s n 0 p 1 z z x 0 k 2 O k J P H Q H V f n w d P o D N z 0 b s i 8 j c f u R 0 O 0 S E i Y 2 l W A S u c m X + T 3 2 B o 0 W 3 9 D 1 I i N d n 7 o W i w J 7 M g T i n q 9 E y 9 e u 8 j l Y k D d J r s S 0 S Q N 5 6 i n 0 j 4 v V j l p M 9 9 v H u 7 w X y f o C Y B i m 5 e j r / 7 T o E p i Q 2 p V I X M u A E 2 X u r E Y H d D J E z o 7 e F N a H r p T T R F E J d f 6 R Y 5 6 H 9 T 5 Z r l R 9 D O j 5 1 Y 9 l J A b W g X b H j f N G L R K c N i / C m i I I g F M z 8 9 m c Z N q B Z 5 U r 1 N d p q B x o r G q 0 v L + 1 V 7 D o h E 3 b h P u g Q O j R 1 8 d g J V 1 5 e 1 q L 4 W i v j l t 2 s v 5 I V u y h C o P R Z V 2 F j p Z 8 Z G t w U z 2 Y M C N D i 0 u C v x T H b u t y 9 P O r f X c c H t t k s C W T c r m d I 6 C w k k 7 W G L + T X f E W t i i E C a U N + b 5 O p U d h u C Y h b 5 K j x W e 7 G 3 F 6 j X + r k Q v Q W q u E V S C g 8 a s U c J T 7 m s N T b c y 0 e L e 1 M k 7 q V 6 n u j c x T H H i O R 4 X B h L H S P i Q E q r O + K Q + i p R o x w r i t A c n P E H u x m + G r H x q C R I K / Q 5 O 2 U 6 L R 3 s k q z y I W s d t / 1 g F x a y / 2 j 4 K r J R Y 5 + v i Y f f d G Z n J g D M h v C Z f a 2 m F x t U n m Y Z 2 N o n L M z H 3 X C l 8 f / E M z Z Y L a 5 I K d P u r w / Y N 6 B T v i p w L o U 5 w f a b Y K R r h W E 2 y 1 j U a B Q h c Q O 8 P d v A e e T 8 i B f F Q i X P g X a o + d l P Y z n a q + H + P g 2 S V E A q m u k H 5 W K H J P 5 b f w H j K 6 U m u v G y d s X Y u L X j b 2 u 5 P j w Q Q I D g V A J 0 3 a 1 P e a o s 6 j a p G q 2 9 p 5 t / c s w j d w e A X J U s K u 7 2 V y 5 E m Z 1 4 S u t j G 7 K O X p U / F t / 0 c 4 H M U i 4 f 8 Z j n P q 4 w a / k r / M R t + R x o K E k 9 1 K 1 y 8 8 s v D D Z J B M 7 l N S J t U U 6 A m S a o x t 8 9 A / Z f 5 7 D / 5 + 2 L N n B p I k x e b k R e W o L m 0 4 U a y h t / j y i I 2 Z 4 t M y 4 J l E / B J c U J t e 0 6 0 s i V K v H t P D X + q W C 9 L 1 N 6 Z N z j R S K j y 8 t v 6 L r / H D 5 o c 6 b D E i + e i U b H d X R P 2 a F U k P i T S g M 4 p s Z V J 7 3 m + W G 6 z L x b 6 1 I k T K h o x N J h K r e j N Z j F 4 S z B U a 7 T H X d W D E a / M D 7 w u 8 v d L N S + J B 3 b T s f 1 h X x Y 3 A 4 V p w 1 v N / B 6 s m C q O r 0 B h U / C A 0 L E j y e o L I t 6 s N / j J U n N p q N j T L o q b T 8 U a X 4 t y Q W I 7 1 h i q P A y l N 5 R n P r S J y S k R o Z C 1 u p m D g F 9 h O M b E p T C h E i V b / P a Y H t b J a N M 8 P 1 C V 5 6 t i j u k 1 J l l l y X l w C i D w W 8 1 X c K m M 5 Q + F y 6 l Q D W U V 4 G d s y B I a e 9 Q 3 r 4 8 s G d V W v M d d x j q W 5 s o d q k G M / r S X h 6 V 9 y h 1 E 5 l S 4 n D e 3 o h n Z w h n u i L L T o F 2 x Y 7 q 5 A D d R o b 6 O 2 a N 9 r g 5 V J / a i o p e n c b S i A c T t s T g Y W V m E + G P S f U h 5 J 1 X t V G 4 U 1 6 v R R m e L T 1 W H u S a J M / C 2 R C a u q V K / T 8 R K X E 6 N S q V s j r 4 u u 6 K E H g 9 d l u L N e 5 y d q f S H 3 v y Y k e r l f A k G A f z w 2 w K M L f V Z 2 3 K G 7 Z L j 2 C 7 U N E O v x + o E h c U p k T g K h y 5 9 Y x H L a A U K j T z q O x J M 3 6 o z E q N q 5 d r E 6 z X 6 2 N Y t x f X P u I X e W Y Q T F G S A b p h h B 3 q l Q e S L g i i M Q x A L u q T W M v o 4 R K X G 5 7 g 6 8 R r D O s / y F Z q v X r x y I M W m + a o j S O i O c s U v u d 9 b / P L F K / G r C s s 4 G S K Z f P O z s w x T f 2 j I j 7 A g d G c O a H N D A s w L s c f b 9 X r Q a H S e w Q / w 9 9 b 5 D P M E P z g v z x 3 c M 6 7 X P / f W E S a e S S 1 b v P B r 8 e F D s Y I + x S s v z 8 W v K l D j P N k 2 G b a R / D r A g k i c X 2 9 m 6 3 W x u F t u l O v P L P S 4 n k Y Y Z K j k Y g u o q i B s K 7 n Y k s r Q 3 E X u 0 d w 1 Q 6 j o d N k C V a Z S H k d 1 X G d D X 6 Q R J z R z 8 L B 7 L O 5 k H P D K e o t V h + y a 4 d p 2 T g 4 z v O t x 7 p m z N y g X 8 U z d x R 0 D a x h o L m / O 6 K Q + V v H 1 2 F B M G C M F G R 1 R j + N b I U 9 U 7 P V F + w v W G G 7 X M i X R W Q Q S t s A n O a O h 7 7 D z E H 5 w f s l X 8 y + g y c Z B + u q f j o e d a 3 7 / g 7 Q j T T z S r X D x y l V + O + O 9 C E d 5 s Z a 3 1 6 t / i v 9 F B W 2 c 4 1 Q + 1 i A + 8 w N 0 X o O Q u b 7 w 4 z N Q k W B a 1 z e n p j o P A t c T P 5 f z 6 2 Y + K 3 D z v 3 3 l Y E j U H / H J N u W L R / V u N j / w b N 9 K J 6 A C N 8 6 z t b y q u B k O B 8 3 V E i c Z / n 3 d 1 3 X r c 4 S l 7 M s H o U k 5 6 3 S x K o l r Z I d h f 6 8 + x Z 5 J 1 4 V X i B A b P k f 1 V U l Q S 8 R e n p A V R h C v m a v p c Z o m T g k M v d 0 k q n m y Q g K F r N j Y C r F Z 3 d z 9 4 P x x 7 v g k Z b E x R y l V f D m a f 0 T z 4 m z 1 I f + 3 + P 0 f 0 r 2 p s E 3 y n c H c n 1 o q e v 5 w B 8 Y M 5 q d P k B W D Y 9 o I 3 j K f s 8 K G 0 1 X h c i p U Q + M 2 f s a G L K G T g 1 6 M e L c + 5 J 6 M I T V B o Q 9 q 4 5 e x 3 C j 6 D i 1 U D L 3 H z 5 y A O I o Z 6 Z 1 3 C v p w c 4 a a A J V B A h 7 G E g F O p a n b C R S L F K d W n t D S o S z K v r t S r 9 n J K k d Y T c f z / G L 5 n + I + 3 5 O w V h + z 5 a b 2 P 4 G x + B e 5 L 6 Y z t x r 1 s d r c a J v E 5 V S o N N V h C 1 V 2 J F k p U b z 5 T 6 Y 9 D 8 w I 7 P 5 9 u 0 S X i d q a h g n h l q b 6 J 1 J I P M 0 O w o a m U B s y m 5 7 C 4 F Q I t C P B N u k v f q C m M K G B P 9 c 5 q v F M o z O c R U h H o W s O R 1 l d M 0 3 d M y y D 8 7 D 8 A H 1 8 X o + 7 q f s g s L 3 8 D s 7 / E p E 3 f P 9 L B y n l x K I f X m h J P N i t e P H K F c r K 2 O 3 + f r P 6 K F 5 7 d S l + V S E b x 9 W Q D 9 i P z 7 C W A B Q S L v a T p m F 9 6 6 c e A i 0 Q 1 2 V g V 0 K C 2 H j A i A f y A 4 6 b B f Z V 1 Y v G y z a x 0 O O l 2 5 e N W Q g V D 6 f 9 N 8 T L L w u Z B t Q 1 i p W w x n n E l h F A F C t 6 y b c b 9 B r Q B d C E A D b X A 5 c U N O / 7 O C J R q M F z I w Z s m C A C l Y D a D S X X S S i r u e e W N K G T n X D x k l W D 6 4 Q T z 6 r B 9 X p W q C v i B M 5 3 A n a e Z s 8 r b L P H B B 7 + R x n I l o F K 5 3 x b H G 4 t Q U J J B 2 8 M O z d t s h 5 l P w v V T E G + q m u W 4 w / G u s j u N 2 9 / 9 t u a c y l E 5 i i G m e X y V j 8 X a + G s S W l 2 6 h T v 1 j t s k 7 U V o J R U E f T M l L e t W E H a W f 6 B 3 j a u v 6 Y l h l G P u 5 C o y M w D T D V J y N G R k 5 A l V P I 9 R E 1 I N N L t v s t 5 B T G j P y R L x Y 0 v W A f c c L x x o J k t D 1 u U f I x M l h B 0 J 6 i F 3 X V l C a X t O U S t L s D J r A 7 d 4 6 q 3 / a r 4 q K x O k 7 U o P 1 8 r d L L y Y r z I C 7 K G H 5 O k G e r P C H s N n o y C h v I o g O m m d G x 8 T 3 7 I r a S + C j y m P 3 K y N B Q S d i n L X O + K B 2 R 4 F D c P a i E s p E n z s w t 8 c f O h f 6 B h g U g A u T 1 c G I U I + 7 k V H k U u + K C z R A t f R i / x p O q c a v A K H D k s e / 8 + n 3 2 Z 5 f h B V E N t L B C V b U 4 F b b N M X t a D V Z A I n P L v D 8 w X t g Q J b R 2 6 8 s S b 9 S 7 L d B n C U L X r X O T z + + V K z Z O M H 0 B g l r y Z v k e 3 N 3 t P D E d n B G C g f y h h 6 a z O 5 v 7 r y B J K 2 X P / 2 c 0 D A d A k I T s a d n l s Y o H 5 / K G g p c n j s r e p o a A N Z b l h j P 0 O 6 B K q T Q 6 U V 6 S 1 z h J Q B f h Y X W 3 U H j F x p T o R Q X n O q 1 / Q c q W 2 n L 3 J P 8 9 u H 1 C U f e G A 8 d W 1 u A K l T P H A m 3 9 C v I i V X G v x y 6 s X 4 l c V r E l 0 G c e q l v Y H L j 6 M q 0 K X 1 5 / B G / Z x e w m O G 0 x E 2 4 Y 6 k L O k U Q 9 i O u L D J i u F r k 6 l K e M 8 P q L Q S x R a 0 R + y V h 7 q Z I c s Z 7 2 p y / + F R T w Y y 2 l e k 1 F g T k Y T H f J s Y y 3 i 0 Y g T y n z U 5 y 3 4 p 9 j t V U b U + O G y K L i C Z / x h H r i t z W A / c r k 2 w n B t E l w d 7 F + i 8 f a T b q D H w m H V y e u r T i v j n C z 5 h g U 3 T N q c r 9 a z B x U / M t 3 V P m e H h o 9 4 i L G f o q K B 3 U k N 6 0 Q X L n q b k R 1 I O f F j U i x g O h V I l Z E b M u P D z 9 w S 1 l e l R w W U U z l G a A 7 i s X t + u 5 x / v t v s u U O H 6 h a d R 3 6 z A I 4 S V R L 0 a L U l O K e G p v N v L T y j r q y T a h O 4 J n G N A n S n 8 7 T N V y C v P 8 l 5 i x n i Z p I g U j k D g 1 k S l V N i 0 p 2 0 F k F K W 5 J 4 y A e v T M s 6 x 1 Q G y R Z O a O 5 V 8 f U m f 1 j P 6 d / K W K V / a o f d t 3 H i + 1 6 G k c l d Y j w N z n j S o l k 5 D i K / x z o X w n K 2 o J Q t X s 5 x C T z A J y o D l T Q I b Q h 6 u / K E M r f i x S u / 5 5 / m o O 8 T v 9 f F K S W q c Y x R V u K D 6 M z H X A i Y i t w o i 7 k B Q G V f 0 g x b c 9 A A g U s L X X j m S F D z c N / d z d Z F 1 e f M b l z 8 C Y v D T g g U z 2 o n X 7 z 0 P F / d s h V K v K B r x C 1 x j f N 8 b c v w q V q U A 9 Z o j N W s 1 9 u o f l y / B B Q N D X 8 k i f t w T 0 V A R j b r E t f Q i 6 s r T O h l z G N v q p s r A r U H j 7 3 l S l 1 c 8 K G W C 1 a V Z J G 3 5 O 8 s 3 3 B 0 t Q K s L a 2 1 D z F 3 e R i u M U J 0 X u E a I b S q z r v r j D i u 7 a I r U e h 2 9 w f E S 1 a h w 2 S t F 7 h z 6 J K 8 y R c 3 9 E i e o T M V / x K J 7 v 4 3 G r v 0 f D c O G h x K C B D 6 d F s Q C k j c A A S j j e t C 5 4 v Y L C Q T 0 o S G x j T M q d a R V e y q d X 9 D Z Z I t w 7 P S n c s e w F b + B W U L 8 w C C 4 k + t Q V T G d 3 Q + T Q o T q t O n 0 s r Q T r z 5 1 P U K j e M B I 0 C A m s V x B M c u a d x Q Y K R F l j J F N S H t U b 2 T T 2 J I y C y l i U d 1 0 C T E u / U P d r I q O s 4 Z N j 1 c z o t c 9 f 1 9 2 v Y 9 t H 0 O 9 e V p m U j v 4 g J O N x d z h q 1 C e u j 3 i J W J D W P 4 Q O Z c f y o J w d v 2 Y e E + C l l C M Y f M w y 7 Q m o x q K M G K W S j z X X 7 L C 0 n 6 G e U 3 9 W g t e t i J g h n H D J P F r c Z A L P K D K 4 8 V 4 V m P r Q v E i I b y 2 z 3 r F i w i 5 7 Y k o c 9 H b Z Y 4 d r h m G m W g j d r 2 p n K 6 + E V P J 8 M 8 m I c Z S 9 U 9 8 2 p Z 6 F k 2 r G 5 A J D M j t + G 9 Y E U O Z j a N 7 q c C 4 R D C w I C i J c j u m 2 B n 2 p N 1 y S A m p 8 + J s d J b N M k U D 0 x r n q D j C a V B 9 j d t G y 4 S H 7 2 G Z l e G 6 J w d N l 3 T k 0 X x Q U o 7 q U q n 6 p Q J M 5 9 p s T f 5 f 5 a 8 e u V x P f D O R b M a Z 7 K 2 u k T 7 t m e 2 S a J C R P G w X A 1 1 S T u S h A 5 H v H C n y m w i C 8 w O 7 u u 7 X L F r I o t 3 q n J D l j R z 1 N h L Z p 6 2 I z h H Q X M I T H f E W t y 2 U p p Q 6 M E b 1 / K c n U q j n D T i 0 b p h 8 x + t U x C 2 D L N K B I p Y u R H B j c K S j Z 1 x J g F W r + I 3 Q e q T S d m Q t i F I p 4 S o W P 8 U p D p b Q + + z 7 2 h T W 5 B Q 6 C E L F W / W B z a T + c J + 7 P P C f J U v 7 2 c 0 U c V p Y I p p 9 E 6 P 2 Z s C G Q h L j r / i X p 7 d 1 F 2 P 7 T 8 2 2 P c O W x P U A V w e 8 2 F O X F g U q l D p c k M W 9 t 8 R J d T / P R g / p o p p / G + W 7 9 + r L d l j G z + 2 P 8 S Y c c S C H X 8 7 4 s g W L B + Z D Q y S c m u d u S O A I M G z T Y g a 4 7 f R a E u Q U O g h 4 7 c 7 z C d r w M I F q L I b / z t b W 5 r 8 r U k a h u a u H Y V v 3 K 0 t + M B d g U K z B 0 1 V v F t / r k 8 W C J H 7 B T a K G w 7 9 + f j h + e z j H U u n W 8 f r 6 P Q G B r z T R h Y X K u z R G U k 4 T g k G k w I V F O V q t S 9 l C 7 v c J 1 J o 5 p C F i j f r 1 T i Z a W b l z N z J U l U B J p B 3 7 h U m y 3 s 4 z M R 0 I D V l 4 1 e 1 J A l d H D R A u 7 N 1 M j s M M Y 8 P 8 3 u 1 x L b e v S Q j Q 5 2 e K G 5 N 0 E V + j w k 6 A k N O q Y S l C 3 o s M h F d W X 0 1 a V X H n K w F U j V W v V 6 q Y / Q V d P k 6 v 7 1 d 3 o z c B A m 6 E b S M N E w x w M 3 o m k v T 6 K 8 i N F S n K 1 h D q j h C W F 9 F l t U x S 5 O c K n Y t p 8 l 5 L 4 K J k v p c L r j N b P z J H s S w j d g V l e o e K U I O l K 9 m C h o U u 7 j V W a b F J a k R Z 6 d T 8 W 7 9 B T l Z Y Q 7 U t c w O X s 4 W i / y 9 q s 2 d Q I 8 B + j 9 2 p o m 1 2 e Y B L e L C 6 o 8 S l U 6 J F t d k V 5 b Q y f d w U e q p V d r J g V E a g P 4 i X T n 5 G t A Y D K I 0 y n x 1 r 8 p m W 1 7 L U 9 g m m i A a t o n 8 g N k 4 i Y 9 t y U B X U 1 s q U k s c v D f b L V x 0 G f s m C L U C v 0 s z z V D B h G r f / v f / A d 9 T 2 z q H e r G Y F M g a h Z g k i 1 J z S Y 1 4 n B K N 8 H w s F N g Q 8 1 2 q L c S j h d q u 1 x h O / F r x V y r + l V Y a Q J / X / f l H 2 Y U U Y l M l m J 0 j D M G C i r j u f g Z v 8 J k P 8 k I M w i Z + z F k 7 Q 4 a e s D B c V 4 N S i b o 3 x S 3 3 s 4 P z 7 d x h H t C C V V a K E 8 q s p I v f o w D 0 s J a L K i 8 l m 2 y F a Z z G Z 8 2 T j c 5 c H / v G o g T N X R k 9 j b I y 6 W M E F b t y A l Q n I 9 V X Y v l o W T d 1 X v 3 Q e N p o 3 n / l R A g y B j z h U q p 8 m l u V i p f e 5 Q 9 3 U C + G B 8 R L V 5 L u u Y I 3 z s O 2 7 T L H l D d s 5 n d Q H K M v H j + x C R H / O s E l h o b S 2 o a Y 6 A 4 i 8 x 0 W A Z 1 T Y V M T b z o n 0 y J S 0 M k T G j r o a I p 3 / 9 l C B U + F C k 8 F k a / o F r L q 2 c P s Y s M B S e n H G s 8 9 M K x E I 1 P 2 S n l C H / p E q F U S Z r J E K B c i w / Z A m r B S n F N 1 p 5 c y x t Y l Z q U 8 F J M b + c 8 E 5 A 1 m l 4 N Q y N 4 A I E 4 5 R E z n s Z 3 H t n A 9 d O J 6 q s 6 u K R m Y J j l H 4 1 g N m m 4 n w o f 4 H Y F 7 l s Y e F r a E 8 D O w M 6 y + H T N s P P J J y o H V E k k P i l l i q g f B 3 6 6 w W v U K r T w Y Z 3 v 7 3 0 6 C a S 6 L Y Y C O J P G M l e C e v 9 U d m C W a c R Q n v Q 3 s k s C 6 c f g b L i w B x C b V 8 0 z w a y y O 8 l G e w 8 S F m Y 6 t 8 x D g Z W w + f F j O P 5 W r A Q J U i C x i q b Z q x K O r R P f + v W 4 h Q I n o V A + V k 5 d u p i h 6 X V w H 9 c 2 e + t j W h Y 6 W E P X M D H P Q x l t C P N V L M C C v i n m 5 B Q V M 0 V 8 X 8 K U + V 0 O Y W P U w 3 k P W / y X 5 z N d o P M d y K / G C d i B T I R z n o V u 6 c v C m 6 c p d r x H 6 k D r t x Q N r o b x P l p v V u h 3 G q o P 8 + B s F 3 Q L b U w l W 1 I u 8 A O j g l x O b U y L T b E C 0 c O X 4 a Y U 8 o S K 9 N 3 B M J n 8 y p y C M F T 3 X + e 2 q Z B T t E s B b u Q L J d k s R X H B 0 Z v M / T T E W / j 5 Y C v j X S / L 3 t h N g o 7 K 2 J C t l i T f r r p H I n U x L X u l 3 P 8 n v H 1 Q 2 8 D K f r e f f t v s W W q b W P w P B c R l 0 d y W N j B E 2 1 Q Q 9 N t o Q j 1 O i Q R J Q Y V G x 0 2 7 g s u 4 R t P E D 9 F K l b u 4 K l M k 4 R y p e K h 1 x u y L a Z M O d E f 4 P 5 + e z / P Y r 4 i n 8 d I K o 2 I / r q 1 N 1 f 6 E d 1 G i R h I U R T w V q a E D c F i X U 9 a h j Y a w 9 V O o D 6 R z Y B q A + N W D Z 2 Z 9 h d X z C + F r 8 I K C W 6 L F 5 l D g U 9 R 1 Q O K 8 / f c X W 0 a P P U C F L q O z Q l S f e / C c 7 R Z F s V Q E w u Q V K 8 r v n S J t C c 8 x e t D 2 Y o Y l 4 r L l s G B 6 b M c 1 B M e G x p K L A K T J Y X S O t R V i s F S i U d N A I 7 Y 7 S y V q E P K z v p X d 6 P i / + D a 8 U T / B E x 6 k a C 6 7 n X J C j N y c Z F T R n B 0 x 3 p F r o V C P u u 9 R o F r P 8 + T z / g s U x 1 S a / 8 a 3 U D x F k Y v l z G n K c t F Z r i q 0 w G O J N Q I 4 X m x v f A d T Z w d R Z r I U P K 4 T 1 1 a 1 V B n K y T h P u 0 o J W k f F 7 W H / F v g f 8 L J U 6 S o c C 2 r G Z c 9 m q l G 6 Q I R J R i 7 6 2 0 J Q i h 7 m z Q q B Q 5 k 6 + e M l K o Z O 5 s F j 2 z R u V F N h q D h y + k C I q U T m B V l R i 5 w i B I H i n P G Q T e 7 R H E 4 r i 4 s a 4 t 4 K h S Q B Y n L M 6 c U J J Y z h D U 6 W U k 0 w N F L 7 M v 8 7 V + F m z M n e 0 5 r w w Y M N l b X Z J B D p f o + E R i V P i 2 F u F s 9 G c F C c U d 9 D n E e / W u 7 E T O j s l y 9 1 r + L B f v 6 n + y x N E j q H n N W 2 Q G 9 O M m s T / B L F I h W t R D H Z 1 u t K E Z h 6 1 H l F u Y U P J a 5 J d c w B U o 0 R 1 w B x v j S 7 I b B r W G G P u x K h D o n J K T E p / 7 V j S w g 7 b g o T q D p 2 d d l H H Z I O f 2 L U R s p P r S c 7 l h n v o b I Z G k q F a A 7 M 9 U b E W x l z 1 U M C Q n 1 O w h l o h P 2 R D l l D k Q R u 0 0 + R k R 2 q E / T t Q 5 M V m 9 Q l k i H p b H K p I H 6 Q 2 O 2 N E 0 N H j Q C U u p 0 K l 0 6 N F a N E R Z a d G 8 e 4 9 V y L w T F K c Q t W 6 Y k f A Q q 3 5 h 6 X q N d K c p 0 N 1 C J q L R l T B J I 8 5 Q C Q 2 k i P U y H R 6 t D h W N e L E Q / 8 e T J K + B G 0 S t L m f w W t 5 I p t E 9 N / S K D N 1 z N w Z Y k U F j o y + h D Z Q o V 1 Z 3 6 U 2 A 8 R T U O H 1 5 v 5 + R l 1 q i s Z D b R M l q Y Z t Y g d Q Y r 4 o C Q u N F g S l Y x K y O F 7 b k k 6 q w 6 k O W X Y r U 4 e f Z z f F 3 u z N U C 3 6 o d s a 4 X N D 8 w A f g W F X T A V r Y A p O C P s u d R l g N Q R 0 C d d i U e w 5 W 4 f G H u D W 3 L k 7 s D P O m B i O V a K i u w N M 6 l A d E H s 0 B Q k N H o o 9 x J v 1 r s 5 k Q Q d Y A H g t v l g t / 7 V Z z r Z c B O O W r / w E 9 P Y 7 7 a E D h 5 Q w B u 0 R m V P j 0 l 2 K F s d p V 5 b Q y p g u z l Q H K s a V e a B e F I v b u s Z x C p 8 1 j J u 6 T L C E o g d f N 7 E 5 W 2 Q 6 b V r 4 r E L Y S d U J Y J M E I e B m 5 p n 6 8 t u C j C H 4 C b 1 U b b M c d q S 6 X J W w M 0 o M C L F z x 2 C U B O V U k H Q N V h Z a 7 I o S j / k x H 6 v o W q e D W p N k 0 y w x 7 d N W 3 1 D f x m 2 v f w E 9 W 4 9 0 H H C p r D g 9 r s H 7 0 f k p 2 9 K E E g 8 e r O L d + s t x s g I j v u w l 1 2 z x F R r 8 f Q V G 5 8 X 2 i j w + j 4 r N 9 n V b N x s b Q R b d J 0 Q E F I a I m D B S M A a e o e q j d e Q J d Y y i v K n O T 4 z r s T p 8 s f x P k + b l a K 1 h K C 9 q E d l h S X q P k J A o n A q D x g m 1 8 W H a k o S y x j g u p 3 J d w A m o M m 5 P V v n X 9 6 v Z r V o l q p y X l r 6 s e l E x w d d a T I E G 4 h 4 x g 0 I C R d U 4 h p o Z P 1 h b n F D c Q S t 7 J B l v L j n g f c d W j C U b i S U D 4 d D r z s O w g s s p Z r 8 Z C S L t D b P E v k J 0 O 5 p 7 4 g g T b C 4 K p B p t L k H V 3 c W 8 a P o S D H R E n V S r U 5 k l 1 h 1 T q 0 + v 8 A 9 s u B j X f c G I U 7 O p E Z l T G K j R A S U k 5 + m V A z i C X c B i R q w h 5 q S a m 2 p T j A d 9 s Y R x u b y 5 W y m D 1 I S C V z e / g Q 6 n + N Y 6 Y 2 0 6 a 7 w U 9 t g I I U D C b n Z B F T Q c a w q Y O l 5 r H L U Z J m 5 / M + x K E 9 q s h Y s X j p m r I b J J g k H Q D p C 0 7 g K j Z i s w n e H H 8 Q / Y A O W n p j a x P T 0 z Z 0 u J D J H 9 f A 5 q 1 5 t P u k P V I i Y U w s T j / h 4 u y w i e J D T I a U H 8 a z v 2 t l i r o j 8 D x a M t 0 k 2 z 7 X Q j R z R C 0 I G Y z 1 T g U b O L D r C U D g c G q Y l D H L E W F y Q / p V 5 q X 6 V a N S 1 O F i R i X 0 g A N V 7 P 2 H T z l k x x 6 B f E j 6 d q R f X h y O 7 O 3 D T D K l G j h o n R A U K n w n c / Q j + q T q b Q r L E l 1 c 6 / n a w z F R x W I X T 6 B 7 S b f 5 m p d A D i r Z u R x z w C l c K p m 3 N I T 2 g u c h C Z o 3 D h n 0 g P v M b o / P F e r Z Q m V H r w B B b v / t N l d L C r A I p 8 s g S H D M I A 1 a s q L b X 8 j E e f w h 4 W W j b r H T g K z Y r 0 P E B z d s B 0 h U c L B l i N O K G c P a q 0 O 3 e n 2 k K D k j x N 8 h 0 m n N Q E u W 5 e z i p h g H Z G b C J 1 / c A N y b l c m y G o A T x M 5 m R Y W 9 B j l J W o 4 A l 9 Q 3 K c u K o J u m e r o l j U G 4 R B a B G h L N 3 f x 9 X J F L r c / Q n x 0 v P N Y i 1 + q T V M B W s a B z c s d w o t 5 x U X 2 g n 8 2 6 T V C + C 6 X P x l q H d k g A V 1 K l B D f d u 2 K K G Q P c Z o x S g z W c d j k g W q 4 7 G Y z x a 3 + j 0 i Q 6 t V r e A E g 3 N 9 K F + B i r E J M a n j V G G o w 0 y O 3 / f N 9 v D z N S Q J 5 T 3 m 5 G t c T h 6 / L N 7 n i 8 W J k n c + J q h 2 R y p S 6 b 7 Z 9 o j L q V H p j M 9 C f 1 1 Z Q o G j W B 8 A T X J 4 o h 2 G A e W v y z s G H v / A / 3 + e 3 9 8 v V a 1 K h J O W d y K m f h u K 8 1 T w Y T g 0 C c c h G O c f m G V U Q H R p d A v 1 6 S W K p / 2 o l R j C w 4 D m X i 4 X H 7 9 s O P 6 m y d i V H / B 4 v x Q u Z l O b I O c y m y F x O R W q g W r s i O q r P z t / d C o j j G N V b 3 x 3 N 3 v 4 X K x A q A k V v k O V n Q V j T X / q w O s Q k 3 A t k k P k 0 s 2 5 O k J 0 d g A d B U 8 z 2 G h h m f t E C t 0 e u i H t k g D T 0 e a A h g 7 K v E a W j F W u U 9 k o 1 v c 0 T l y w O J j z O x 6 Q O V t c A 6 1 U C B O 6 3 H P O P g 4 7 R f M h 2 + Q 4 Z L 8 6 3 W g H p v 2 b G Y A w 6 L H G h 8 j U 8 L / C N V C L Q t j 3 p k W f e R x 1 s H 7 L 1 Y C O Y r F s 1 y g H H r K J z w R c n Q i A R n u U t 0 K w z / I 8 W 6 0 J C w l X 5 O M U j G P C D i l M a P H Q u S r e r A 3 6 p + M h S 8 o W x + v Z H L Z Y 9 6 y O n 4 0 L k r R R 1 0 L N k q y a J h + W j Y 4 N Y L p s n M U 1 y U / a E S e U s + d U P a Z O O V k x p K I B O H / / v u A A 6 / h J n D B s d R 9 j + 6 Q 5 s 6 o Y A R Q k X R R p U Z 5 s C T q p / q Z q m k N P B o / V 5 0 W + B p 0 y f r q o 2 H J k M 5 Z N o 4 C b g G Z V b S E A q + L u R I 1 R l g r B n w + O Y E a Z B p M k N q d C B l K O 5 f K T u i L P 5 / O i 4 g l G m 7 9 F W l U r T 2 h V i R e / t c r K E d Q k e Y E w C O m w n q / u u b / q 5 l Q O a 9 B a 8 Y 1 2 L P P x S m T O F t d Q V 6 c r T D z u 7 + F o V c 2 s x e p + o / K r T z Y L N R S g P I 2 j E w J u h l m K n T 2 m I f 7 b a I f o Z y 1 h O A r E w E l H K a 2 v 9 h 5 H u I H M I 3 N z b 4 q P 6 J F Z 4 q c T p H V Q X m x n V 3 u M V x G X U 6 E a a H 8 d U X 3 1 9 6 g c G 4 w 5 8 S h 9 X a z W d 6 D 4 X v E s H T + r g 6 J G Q 5 E g j D M 7 N w T m 7 G A N y + Z I Y U K Z h + K N x 5 L H Q R Y b 6 r v K V / / a g J / j R N c i + p G b e R w w A C I I M b k 4 Q I b F B x U u n V l a d Q B 0 h A l d j n k t T t U G Q E p + K L O 9 y 2 L U L E A c s V B c Z w H A 5 u i Z F S k W B R y d A u h I E j o 8 Z I / i z X + y + B 8 9 K m o J 2 u t C M V a 9 G W n w A 4 2 s 6 K T a q Q z 7 X O K o R 5 y o 4 O A s z V e O g q K z P 4 t o U S N O K G R M C 5 w q Z k y w 9 5 2 3 I W j H 9 v D k q u / o 8 U 5 q C v 9 + p 8 3 U B 4 V U D 2 0 S F n d h r H K l x 6 M N s C V H K P C Q + T 2 S 6 x D W Q v 0 9 n 9 3 e q k a q 6 8 + s X m 3 n H N t n a f m F P V q X H u Y 2 G p a Z u l l o D v w J E A T W h A d e D g V O Z 5 o W 6 T i 9 R K H c g 9 Y p 3 q 0 / X C d L x Y V + y J a c b Z C N n 4 c l c X C e t S j H s N 7 J X J k i i v E C / a 4 w o Y M 9 G n s c o S J 3 0 E F L T 7 X r 8 N p m O P B E / W t D H r Y b n H z p s u f G i s L h 3 W x O b u r f 8 1 P t q v S a P T q I G v t Q j h G b Q 2 Q O c O m O U x t P p y u s r 1 0 e l Q K Y y s 8 J Y 9 U 6 f r 1 B N + F i X z J 1 o G G C 4 r i Z A M D O I 3 M + j r j A O l a i G u b r d E U J P X 4 H 7 o 6 X B A w Y U W Z c 5 w t 9 q + p Q J w e U O M 3 Q n 7 u X z a E / Y I G 2 W o H S F R t t A v + 2 K K H E P Z f k U c Y 4 V d i P 5 U 4 q 7 j / H x v j Z V o 0 t v 9 S q 0 R F M H 2 6 7 2 A / 2 M L P S i M K p M O i 0 Z n O I d m S d V G 3 T n a E q j f r 2 L l 9 8 e v g 4 + 1 K 2 y c m S / 9 B j N C E 1 R 5 2 y Q d m 2 x 6 I q l f t s A h v W M a 4 T J 1 T 6 H R y n c e I y M f 5 y 9 m W 5 W r C + Q W W 2 7 N C m U A x S 4 1 a M 0 W f k h g i c 6 u / r b N A i L u y I E v o 6 e H K K d / / J A k L E 3 o o g D n 2 C a 9 5 7 5 w t 2 i 1 9 j f 2 n R W b g 5 9 P 7 L Q h A B Y F 9 J B o 6 c h h l i G t k N k g D J G / 7 a l A o n W v Y 0 r n M H S L E 9 U 8 w 1 2 h y u Q p r Q 1 i i 6 n e p c B W 1 N t X / j 4 W F b Z G x Z o c V t m J x l m C p O Q E w V g j J n q 0 H 3 L E 5 9 3 0 e j c Q B e Y 3 N l S m G C S w N E q u / m M r 8 t o M S r 3 5 0 4 i A M r j g d 8 u K 0 g o T g l V / z 2 X Y 4 y 3 e I j + n T F S 1 e / i 1 9 V i C b p 0 g B x G w c Z n 2 0 3 / 7 3 J P 8 9 U 2 7 j M 1 1 h o M T j z s H a 2 1 Y W a g C a + h 1 M D P N s N g C U W X X x o w b b C T y g l C i U c t E C 7 Z G o w F f E K P H + y A T x Z L u a q A 2 7 8 a r + b R X 6 r Z 8 M 1 q 5 S o M F p M T D p V W t y Q b U l 2 K h T v / p N d k G i Z p i G + B g n 7 C l t o 8 e M g X w a b c B t R Y J I m f U J 5 T A / X f 3 + o / 9 k W J R 7 + I d 9 T v F m v q c k m M c J U z U r 9 j i H + s v e 7 u W 6 q n S k d 6 s t g d 9 / 2 B g S h S o A W K a P v Q n j g a V T g 9 u 6 g s j A 6 n T y h o o O n p 3 i 3 X q G T F S u 8 K G U U c b X E u l J W n m R E O F C P L v p P d 6 4 o 7 s G o x z A / U T k l p o G B R V u S 0 M Z B 3 V n e f P h e T e L G w C l U S 1 N O u p O h R f 0 H 7 9 R c P C S s s X Y y N C W J p / w 9 6 D A p 2 e A 7 t M V H x h F + c h Z y 3 Y J K w 6 T e G Z q 8 e 0 x 9 E 8 K O U 5 h R 3 3 U B S t D F R 4 R / L 5 0 g S B M L x 7 M r T C i t k i 1 + / 3 z 2 8 W 7 O O T / x y t O X 4 l c V q H G s 7 l m x f F M 8 L O e b 9 W y 5 c O b r n / 4 W p G c R + l f C G F F 1 G L J B t 0 x s u W e g g o q R 2 8 J R h g v H e C t 1 H w a e 7 B q D v Z v Z Q x W U e d 6 o j 7 Y S L h 5 X / V e d y 9 n 6 m 3 h V G 5 w p Z O M 8 3 7 + 3 H v D D z z / + / Y 9 8 v i n w 7 x c / / / j C + f T T 3 / 4 r v 7 0 F R e j D y 9 m i + M l z P d X d c j H j P O 9 z 5 L j w L z V p 1 r I K q x w X 6 J 8 b D W U J e q D M x 5 j C 4 Q C F Q w z l W F l 5 4 t R z Z e T + 6 E t n I a U J P R w 8 z s S 7 9 7 g T U 6 V D U j D C Q k + v 8 w 2 K A + z v v N Z k u Q b m m O k H 7 j L M I f v o D S k t o s L R p j C p f J Z C U O v P h o 6 k I 0 m o 4 z H 7 9 h 5 K O w z D f p n P / p O / L 9 Z 3 + P k c e 7 s 3 7 a y y X S Y E Q y l N A h I M B K o K g U F h C o q z B e I A x q A k J D 9 Z W 5 z Q 3 E G z s / Q E p 7 I + t G v R + t 6 B X 4 2 m p z q 2 8 A O W Y R f s g K i I u t p h 2 k B j R E 6 y R S a M b V 1 9 9 i E C q P O u 6 i l z F L 6 K s O t o y + R n 1 4 k U i j 5 k o n Z 6 n i w K x + I X N g 6 e k v Q b N Y A Y 1 Q I s 0 S O 9 R X 3 c g h g o A P 9 F g O b B H v l M w h y J 9 L s j S i j 1 o P W K d + + 5 N K c K 4 C K U w K H O A 7 S 0 b Z M t P 2 z L D b I 6 l L G A p l G k h X / b Z 5 0 C M O p J Z c X B b J F f 4 S f X S x U 6 2 6 P h x 9 F g m I K X s j y A 8 9 v Z w 5 6 5 l 5 o w u 6 V Y K / 8 W p M M 7 W 0 0 C k P a b X S M g Y 9 S n c K k U d Q 2 j d o 9 s S M H 5 O Z v S h B Z r 4 e K F Y 3 p g J i M F x y Y u 5 e W W L i 7 C m N O V H N K 0 4 e 2 m Y e q b a w 5 E h 8 3 f 2 N t e I h t Y e N C I E 9 p 7 1 M a p b a Q w n r h W h v l X c 8 X u K / P 3 8 z L K f z o r 5 r d M A 7 T y A t 3 / N u Y J w i g i e 1 v Z 4 3 t 9 V 6 1 s 0 1 T / B j q 6 W W u T I m Z T O P l r C G O I T X X 5 l r i U I R 7 t 4 E p h u 2 d a Z W i + B 9 c W Y y p Q 5 7 P l / M P D 7 H b P T a l x g O z M 0 W t N + y Z u Y E 7 i g T E j c m p Y u i P V I g v U l S U U u e c 8 P e a S n I y Z N k 4 8 F u S v 0 I Z y m m Z f N M Q 0 s n m p H w d m d 4 e g M O c L S A P r S i 1 B J 9 X f V F G J F + H / Q Y H k K n w / 3 3 z 4 g J 8 1 x + p Q W w w a / k 0 S I u A 0 n q o K m K J Q V L A G 2 q K U d l J t T p U a g m d O 8 r 0 n y 3 t U d L a N a m 0 v Z + g N i Q n t R v i R B V G P z C x g o T 9 G g R p 2 P f I D N i Q J J X 4 H d y P 6 1 F W v 4 V X + b 6 h y 9 E o 9 k q S t v p m s x 6 2 o I O F A / b f u O L W 4 E Z t y h O q + h 9 v Q 8 7 N M U U J 9 Q W P t r D 5 K W 6 G + V Q 4 H H g w W j T X u v w R L a b F F w X x 6 E g g S 6 o Q x 9 O h s i / o u 9 e Z n K Z s r w G V / M 8 9 L 9 h n Z H G r l f L p R c 0 Q i D f D N M C q N K M i C X 2 L Q q c 0 i 6 S a E 2 S l O v P t P l k 3 l U a I o u z a r j 5 j N I x u i 1 J i l r S F F 2 u w o R P q 7 R + + n A u J c V D B 0 S r M 8 I M H Y t R M m 1 P A 9 n J I g t G K e 9 C k M b f E f B n / j X 3 K o P z Z U i Y U I d F o M c T x h O R U o 3 U V n Y X w d U S f V 4 l S R Q + x 6 a j J p q c q Q h 9 K j 2 F I G J S O s X S 6 O X 4 b p p q G q O W 6 L V F H c h 5 y U K N G F 8 7 B u p k l 3 a 9 P q 9 D c 3 n / X t 7 t C I F A r e / Q X x U l n L s K t B T r a Y L f I S B h Q v V s t / b Z a q d f Q E w a G f u K 2 O e w w 3 G Y 2 V w J w a l u 7 U t b D W r i y h s j 2 H 7 u O o S o H A i 3 X H d 9 X i p x O 0 6 p B m B u S x i Y d 2 u V 1 o i B 4 Q z K e h 6 o i a P c 5 i 0 + E L l F j q h Y 1 x w 1 p 3 + G m 3 c o Q i D 4 W H 4 s 1 6 j 2 e y d g A v R K W P 5 2 i u 9 p j y z j w y s A i 9 M y 8 J o b Q m s S w m t N E N 0 O O a V D g c o k C H 4 e p m j p 6 d 3 + / z u / w H 5 9 U v T o w N h 2 n / o 1 T I E k p Q o s V v n y w 3 H + f 5 w 7 5 D 9 N U v 4 n 9 R A Z u m y d E P Q 7 Z c v Z m B h / 1 u N p / z 5 2 X e X k N r 4 a t 6 Z 1 j T H o A u H 0 W 7 m K X C 8 k 7 0 z n z s 1 g s i L K n t M 0 X h E R W Y 2 I B J z Q + + y t f Y 2 f g f N K t e O 0 G G r 4 O F G l u i x L O v J I v f / 1 p 8 + F C s H n Q j h N f i z R W k c R T Y K k a V X c D + G c b 5 Q h f j s x l K 6 n W 6 M s V M S g L P w 8 f w E j J d Z i e y + 1 S v i / k 9 T O M c v d W o Q N q w T B x + p k q u e E h P U K T O Z V P 1 u a a p u k R z s s e Z n K G l G j v n 2 V q t G B 3 V d z R J z u I Q u x 6 R n A C 9 V Y 9 r v v s 4 n x e L 1 e x m + Y P z x 7 n j B y j W j f Y l r S S L R / p s i V X q 7 F U X r / x x L n 5 V Q R r n q b Z L p s Y S a e o m 9 M f B r 3 j z q d x h P n 5 Y F U Z x Y 1 o L 7 f E 9 E v n E R d b H G + 4 v f w k q + d K b q j 1 v m 7 7 q j i j x + P f 4 a Y + q o K Z P I b Z T + O X n b N 3 + V s k p Z B U b D j d z i u a a m s L 1 V 0 a x m h w x W i P 6 o e m s X R Q 3 n 7 5 i 4 J V d 1 t I c B 5 Z i E p y O T Y c 7 g k 9 g z j I S G b K M F S 5 l k Q p H b Z A 2 j f J C l j D J Q x 7 3 P v f t T + Z 4 J + X m u V + x E u D j C k V l r S q H m m T o d 0 5 W h l K G m I n A n C 2 s g W e r E C Z U e f B 0 F e / W K 3 G y P g X Q S t M e n 2 3 W d 6 v Z t u G k d Y R a e O D B m Z s h / 1 x 7 3 v F Z g g 0 s 5 j o o Q T g V B J W z O N r w O p L E 0 z 9 k d u L N e l W N F + h q v O 3 4 L I h B 4 R T 4 f p B g e K R 6 k C m 8 R q y u x U 5 U c E p H 5 H c 3 W E D n M f z g X G 7 u 3 x c r u m t q / A 1 n 2 i s n Q N 7 Q I p j p y B R P q / M n x O t X y 8 X 6 4 / K + W M n h u 7 e v x L s r c J N 4 j L 6 r V m q i U U a t J R 4 / s w c u j Y Q z x N u c b e i q X W E G r R I X 2 3 c w o P l k J f x F i 8 R e S 5 B 4 9 A f P M 7 u 7 a b L B f i 5 3 w r G G N c C f W 2 s z e h x s z t 9 N w 5 k p a N 4 h v D O u 3 H Z F 1 U H T + m s 2 n i h S F T D 0 x h c E H 4 c b r A x f E A L b D T F z B f O A J Y B S m P i m / K l O U 8 u w 0 E M b I v O / i n L / K 7 q 8 8 P P g S q k f t c b 9 m E s 0 p + w V k p L 6 n z h 0 t m 1 T K u X n a k k T a h v T w E f r 6 N J c h u k Z h v J 9 s r p V l o D k 2 1 m A R H a M L I n R G H S P 9 X q 5 W K 6 Q d r o 8 d z J Y l M X t J 6 W J x 1 o K F 7 9 + u 0 F s d I 9 5 B O z t W W g m z y 9 l u q T C N s n l h 2 C J O d m L F S I h J p V u P 5 Z F S m w W b Z 9 w Q z 1 7 2 E o j Z 4 L u O b N K i Q 0 r + H b I h i 4 B 0 8 g T + h v T W q a q S Y e R S r Q j 0 r 4 p 5 k u O x 2 q c m o F X F g K l x l w d / B m S E R s u L O I i + 7 B C N d D z 7 4 g S e n z c l 9 W e b u S W h 2 E V q H l B 3 I 7 U 2 H 1 s N k H Z M C w c U a v L C v J a z c x C b W O a 3 2 i X l a W v 4 f N E v c w X 3 1 Q 8 g Y F v 1 R q i 2 e M 2 9 E x 1 X d J L 7 c K K P p 0 g f o i i J a F x E h 3 9 I J e S 8 d Q m t B D S + m r 0 c X Q N k F 6 W 1 2 N x W y 1 x l 9 n L c d p 6 2 i S 2 K b h 2 z M c p w S G F q a C p t N e u 3 a b O Y t o 0 9 H T E C U X u p I u X r J Q 5 W R d P G q j R 8 4 t 8 t S 5 n W M v C f d v P G X g t Z q 7 X M E k o K D Z H B M T l V K i 2 z Q Q K R 6 1 G 3 + K Q 1 U g T + j p 0 O e 5 z X P e k x 6 Y 6 Z K N Y z c 6 9 u P 9 c r G Y 5 e w m u i v x 2 + V X v 7 A w 9 a e H d t L w d V M e N 3 g 4 R O j U + p 0 Q 3 M N r b I 1 L o 9 3 u 4 R e G w M K f z O l + v Z v t 8 2 K F q B e N X M y i J F C 2 8 w Y k l L m R d F C q d O i 1 u z 4 6 o k 6 p x q l g k 8 V X 2 7 G 3 x 7 5 w l o z f 5 4 q N a + a 6 J S A Z q k + 0 U q D 9 g T 0 1 7 l a Y P b j X 8 H z j s g h 7 F J M B 1 F F i n h P o w U M f 8 / E L g d 6 l p z A m w n / 3 t Z r V A 8 U F 1 5 2 l 8 3 o H 3 K 3 q T W g c x 9 G o 8 i A n M 2 c I a u L u 4 K 0 u o c s S 7 d S q b h R n x 6 D 3 l N D N K 5 s 2 a v R / 3 Y V k l r p E G m h u C h A b H v D 2 n U i F 2 b D H d / X J z M y s W z A C d w N d N w R G / C z + T r M + i R s B y K l B 0 d Q c U L P g J m 6 K E G g 8 Z o n j z H u 9 2 K v W x Y R x K q 8 j t a k 6 7 8 e 9 M D z 5 q 0 w 7 j O O N + K o M L R H S g n y u p 7 D S 1 S Y v + z o 4 o o Z c x b R G w J s m x Z 6 E i h 1 A M d n f L z / q 2 C 5 t 6 I T p J S c i y T f x w C N C o N K I o C e q I Q e f V W A S Z Q p h 4 t A c V J 9 6 t N 7 / J 2 m Q S F K J g f r + 8 x 6 g W z 8 4 l y i G t 3 K u N t t z E a / a n Y U 9 Y D w o 6 I n D U 3 x / m r 7 T k i M f + m I / I F C O n 0 M 1 V c b + s E g D M z b W 0 p M + Q m y v + n o f e b M h + v Z r d r 5 a K w k 7 m / Q Z G K y h u N m n m 0 T n l m 2 1 Y A Y M R l 7 A G t r o J Y e L r c d C G 7 f J E k 5 l y g I g B q r y e z T H h g R / A n c U 4 d H x 9 o o 0 r 8 z E 7 m 0 Q t j l i s W s V w C q g C g x 7 k 6 Q T r l F B J p f W g 0 7 D F 5 a o R d 1 I d T 3 X B p q G i A u 4 c B e P m d X 3 M u + 6 u 3 A Q c B a T V M j h K B I b M X 3 l C K W W q E 3 e b 1 o V 7 2 X f c t i t K K P L Q W W 5 n q + O 1 P F o W z o J M s e A / 2 8 z U 0 s B n m I N s n e c 2 t y 4 G 8 B q J + D T i j g i D t v j n 0 Z e K P + 7 w T + t c J A u F S W l C Z X v O V 6 t q y m Q 9 d 1 7 i k T H r a v O A D c d c W 6 D 2 F b S N b u g d G W N o Z m d 0 P F r N a X f i c i p U 2 g 0 G F g d o V 9 Z p N D j Z s e k q D b 6 h N 3 F D z n R d j m C o C k H T 2 1 S h 1 + v Y B D D 0 t C l Y Z Z a g R F G f m / z O 9 z 4 3 O 7 L 6 q r C c l h L v 3 h O o T J Y n w L w 5 j R D N 1 q s i 3 5 A q 6 w R J A j c I Y H f b c B M z q O b D 1 A c y b L W q c A 0 8 S 4 U w o Z c 9 R + l R M 2 9 T K T O M V d T 5 p t g s s J V H r 0 p 1 y x 9 9 K a K Z 0 m t o E n s 7 f f O B S l h O B U r p 8 W g f p i N J K P G Q C y P e r L f E y X w X l G Y 5 d / p 2 t Z m t m W + 9 1 u y C G a V V B N s 9 t n P Z G e a y Y w 4 x G j w b g s N d S G i K V 2 L X y l E f q V a N I i 1 p U j F 3 b H 4 l y 4 1 4 y c q z m a x P J E s 9 N v y / y z 8 x V X d R N 8 W e 4 G D 1 E V U 0 v N Q E C X X e l g Z t E h / I P T 4 V a I 5 l w 6 7 u c L X J 5 U l x Q n F j H q 9 T d Y y A u 4 B J n e t 1 v v q Y / 2 d f E X r g A Z t h b G t 3 V Y I z g e 1 A B n 0 S G M y y g j X 0 i O 3 I E q p 8 z I c s W H R Y Y r 6 a z d G 6 u F z Q P N V A B / 5 9 A u t E R q 6 x D i Z B X 4 H Z 7 S F C Z 4 u v H M w Y a J 9 7 R A r F H r R R 8 W 7 9 9 T l Z m g 4 M 8 + y a f Y b t T f R 8 n i / n c 9 X L J X K 6 N j k A T K c 2 J / x T E B u a i 1 t E g j X i w I E l e E Q x S m u l l C k 1 8 t j v T d T w e c C q P M D e E a v + + g v P c D G B N Q t J A C 8 g 2 a s K Q E B F g x Y M D P y B N C l N P b M + i Q q + T z 6 b b 8 e t n m M y 5 + E L G I h A 2 k R K G n K z 9 I 8 o h U C h y Z 1 8 8 d I V d 8 9 o q H 5 0 3 D Q l r E l K l u i E o w u E g c r Z H A c t f t S c r 3 v d W X 3 d 5 e c f N U N f G C H n Z J a b e S G 0 X S t Z + b W o c m J K K M V w N H 5 t u E K J 1 6 n R q v M W z F w r m C / A 1 y 6 u Z z H / 1 Z U n 9 L g T L 1 4 q 2 Y f s U q 7 E N o m i Q w w t Q r v v 8 o d P y 3 u 9 m o d 5 R J 4 L 0 t + G R 4 R l I u Y u P K K C h 0 t M A 9 2 h l i D x j A / 5 Q n Y K n C z u T D A d C b 3 9 Y z M r G H Z u m 6 A H X Z x e D A q w n d J w z D J t Y L B B I n E U j r r Z W U N z Z J F 8 1 c k T G h z F 6 Z k q A Z u g M g i d X e a f C x C W 8 S c 2 G r R T 6 M O s z 0 0 9 n p 5 1 6 i 4 J 0 l 6 E K r 6 H I S E F S t N 9 Y B F a 8 g M 2 J A n t j W h / U 0 W V 4 G 9 j S P J b s V g U Y / B v o 1 n V d 0 E V y o G g u u C Y + m d Y E A 1 q l R g M z m 6 P O j J B O R U k d Y C e b z 6 y T v O D 8 + z c C e g W 9 3 d 3 O r K E D i v R 4 v d v Z j d 3 9 0 s N Y d w z O Q F d Q R r n B p R e R h i c I b O C i i 3 + A b q 9 + m R L 0 z P P x b Z 4 s h 2 6 X D 1 n O O A 6 T w J M n 8 V X x g g P 6 2 I G L + P d C 4 f e q o U n 2 R E o H m F T v n j x E g v F 7 4 u 1 + P 2 7 F + J X F a x x H q 9 t T b f c 9 / l m 9 m H O c P 1 Z / h n / J O 1 n + 5 g r z / G j E 9 s e n n s j V k + 9 H r O t A f d x K l w o 9 3 5 W 5 J 8 l i t p h t C k z C W F C C a P c V F O V J r w A p M Z Q 3 P l t v q I a r 3 I w K 7 S 0 Z e X z e 9 h f 3 C Q 8 S T j Y Z E 6 u K B S O w o A 2 c C D Q 9 c d Y X E 8 6 e X Z 6 s 3 M S J 8 y u R N T e b 4 v l n g r h U C 8 j + r / t X V 1 z 2 0 a W / S u o f U 5 x i G 9 w a 5 I t S X F i J 7 b j k b z x 7 r x B I m y x T J E e S r L H 8 + v 3 n G 6 A B H C b b D Q B D i z X P k k R m e t D H P b t + 3 1 R u 1 Y Z G V 3 W d s Z p P P M I p 5 9 5 X x c j i D t k X I g 3 m 8 N h o 1 n 1 i T 9 l A S o 6 t T + r t q l z T D P F f x u c 8 L 6 K E 7 2 n 9 f w 8 l n d 2 C a l M A 3 a R A x v 6 V j H P 1 F A D 7 m B h 8 M O 2 x A l + D m p P x 1 M 4 m h I N Z q o X 7 g I 1 p a x B f L N e q N a M E 7 C a x Q m y t o i s 1 C P Y m E S M v n I M f s A c Z 6 u x g 0 k 8 a F x T U D 0 F 1 E S y g z d n k n d S l s d y 6 j D c c M q a j L M l W h 5 X c 9 Q m V w e 3 x 3 2 J Y 7 l T s G m a d C k m V U C 8 H Q w T g S 6 X J T 9 X U 9 x J + R v L o c N i O L 2 h H i k A M H d 1 W 3 a V i 4 C K m 8 W D K H T d Q k V m U K V + L S 6 H A o P o d V F 4 G k h f i 4 c f r i X v + 2 Q R A 2 / o l / + 8 3 m C c P z w 0 1 n 5 3 p L B T g 4 C q K j / P O W e T x Y 8 U P a x H g 3 n U 2 0 l o i I e j N m D K 1 L L t C + P P U E J e 4 u r 7 Z W n J + j 6 / K F O 1 U h v p d 0 y S 2 O 1 g P l J X R x h i h / 0 I 6 I + r v F E / Q I o D Z Q A + F s P Y 2 Q M Y V g I o K E p f X x X / e F z c I b i A E X Z Z m A X d 4 z Z w s B q y B H t a t P j z x Z L b E + 7 2 2 V T v Z P S m B D Z M e E F G b 8 J s E m Z h G s J H L O 9 A x M O w B Q t L P r i 5 x X Y g W o / h B 4 / Z O e y F V Z m h d 3 9 6 Q Y y 9 S w M + 1 p 1 4 + W j z a w R 6 9 z 7 Z P 8 X / U G I 7 2 Z M N J / 4 M F x E G p u + s C 3 Q 2 w L 7 o U I b U / o I h l / p 4 v S m + 6 v B J E g T p g E 9 V i x Y P S B e U 7 X u i J q d O 4 z r l E 4 W B z U 7 o r T u M G s s O y 4 H l 0 2 w F o x x W s 7 V l i c c 2 p D c F X M M 8 T c f A o o 8 8 P O 2 z X D t R v 6 1 v V 3 S q V K b / S O 0 d 4 j w g c s h G v C 1 7 A e o r u 3 Q d A I 2 n s H g K i a 4 4 E M P y X B S N U a J 4 2 E N S O Z Z j j M U b r J 0 9 z 5 f o l F K z n J R L f D y L G A V T 7 9 Z C 7 1 S H K e p E A c t J Y z A 5 S w 7 k t W W 5 0 S b e b V J k M d I W 4 o 3 / v V o 8 F H O a E A / F / e 7 V v 5 z N 5 5 j 2 d / / L o l j O u b S j c c v u K c z A 7 L I I 0 a A U V d u 7 l E k 0 S e M Y 0 6 o T n A s U b V i v 3 / a D + A F r y 9 X S s r L 8 R u W j k J P p f l W 0 J e 4 + Z a m G 6 v / A v h f F 3 4 1 J K Y V r F O W G J n F m h n 9 d F q u 1 b l i V J 6 J 7 J R X U G l d 6 1 b Q a S m 3 s + S 6 C 8 C o I P Q 9 E W 5 Y g 4 K A e E + 8 + 9 Y F o H h D r m h t k Z R m u / d s j q s z w 8 / J x T 8 W U / p A N v e b E Y o C m w h q L W H / X o a 2 R 4 F C X A W g e g P W 5 k p q S B C k H K X S x 0 Y Z U b Y 5 M 7 i s S P 5 o z X E X / X x H u c B U 5 8 x U x z H O x + Y r y B p 6 9 x q y c 4 1 n L 4 L L v T h q 0 V 2 K P v U S 4 L x E x V 0 h q w 3 F U H q r K K T O j 1 L V 1 0 S h P n L q n n O Z C U i C l 4 r y E c r r F + E 7 y J 0 u g + m r N r L Y d F A 1 T c S f n l s g w A l D j M k 1 J d s t 9 N I U J E v e o T q d + q X C s j E c S K 2 P l Z f E h v / k K C g 3 5 r L 7 5 5 Y Z D H a I c 0 W p 4 E p S n I S n T 5 e h T 2 B Q k m H v K x y 8 O U t a O v l 1 / o b 2 C Z J U + f + j Z J Y 1 c K G M N a T s l Q V C w P 6 s P v W F 3 V G I v + y B M j y A 9 t d C K e z W w d V n v u 9 E H p 9 K u L h U 7 + 6 U K j v e c z i f V X J w k j J Y 8 X 1 + r t W 8 H U s 9 7 q / p d L N U p Y o o 1 S x X j l D r M X g V E l N M B Y C 3 h 3 K 9 T V U o U 3 O 7 + A f G S k / Y d r V s V Y 7 A y R k 8 4 K 7 D Y q O Y p d L Y w F G b Q w 3 2 v 0 s R v D u S w 6 2 E F z y v B e c 8 J z e R K u t y m / M B C o m B v y E M 7 1 s 2 a + m q K p + 4 o A a N q B 1 n + t W H W u m l g D k j e 2 b U I T X f o H i c K r + x q e f P x C w L 8 R 1 + m b V G C t W / q O m 1 E y f R + d I R S w i S A N x C j N a 3 e 2 M K W N J T X + 1 j 0 3 c E n b z + H P l 5 5 W 5 Z 4 p g d P g n j 3 N x Z a 8 V E r y p v r t 2 J T 3 L E g 4 w R j h n S C p g r 5 Y + l m h 7 Q i Y X k a F G L 9 S 0 G g Q 0 R T f c S a L E H J I A S O V U + D U W k c w I d y Q e W f X 6 m 5 G B 0 0 W I c q D A S g 6 T 2 + 2 a z v F t W U R v N i P x f b B S m g q K Y j U a n T Z a s f s W A y o 0 L C H V e 9 F / u Z B H 5 f 3 w x 0 9 / J k / 7 r J m b X A b 5 f 5 p 8 X 8 R J Z L h G W 6 t S x 3 l q K a o o P 1 A o h o B l c A E Q 0 g P J P 1 4 p K b N U p 0 I 9 Y x l j p W h j Z B u S l Y P e E Y e e x w r x s z c Y d O Y Y I a Z o Z 8 X Z A b f + L d 3 9 y d O 4 t 1 Q v a U 5 W 1 1 T y L F 2 k 9 7 Q g o T a 2 O m a B W q / s V t D V m C k y d 9 6 W L q H m 9 G l G / f f U H J E X 8 d P q 6 a Y q 5 t 7 f h F W Y c Q O X C x q F y h 6 h l V 5 W e s y 3 J j 0 F G H j u Y B 6 v Y 5 N T t e z W F g 6 1 w H 6 8 m U 0 4 + m b I P E l G K M 0 0 M F e W X j o J o u 9 d F u i t M 1 w x I H + 7 C F l I 1 z J S L V N n d 1 W y y v 4 R b + 8 d x D s U z q Y P q 2 R A k K t W T x Z / a W L m F j i R f + e C 7 + V C I a J o 1 v 8 A i D S Y C k I b p K 0 y y N / G 3 Q C y 2 n 0 x S P e h p h X F e H I G f r S f y A 9 t 3 F w 2 1 Z J f H y z E s x 9 8 2 h o K 4 l T j y V n X T x 0 k U + n 6 / F X 1 / K u s 8 S 0 j B P 1 j H v F 2 P 2 C 7 T a 2 e Y O 5 V / s s D j 7 X K w e B y 7 B 9 r E N o 5 4 G 5 I 5 0 h I 2 t u Q e C 8 0 p o H o A J 5 9 A h C d i W J Y g 5 e E 8 5 a r n B C o o c 2 W R T O z h 8 t 1 j N U Z n L 3 4 4 P c g W T D F U R q G L F P B l V o a T 8 + i y c p B i G 4 I c R I p g x k x C W u m F C 8 k p A G E U C 7 f Y q v + E w G V Y s Y X i / A 4 V t U Y J C J V n 8 9 X x x f S 3 + a K p T 0 m i G O Y Y G B T e b c P Y A H h s 2 C K O Y o b z x s w g 1 2 D G W C P u I f K F V 7 I g H e r F Y 3 W D Y d v 6 w 0 F c H z P e Z Q 3 a 8 R Z B 4 V D v x 4 q V q U p B 4 w X R / a F j D P F 7 H c 4 F K b G q 5 c 2 3 C X e o p z c M 3 z 4 f Z t N 4 n m M 5 Q 8 2 c f 0 k N w W D + L g n Y C M / X P O x g C Q p i g Z k g 9 N 1 Y s D A M 8 W K 3 y y 4 K r l / X 8 w u G T N F O U 9 N f M c p x R u 2 d F Y N 4 W l i n E 4 a L v 2 s K 6 c u m U c B u u + t X x U H I g G U n M v x Y P K m x 1 g o h 0 q P K l V U Q 6 Q w W u P V Z F X F 6 J q n / 5 u Z T W l c U n l R a f h V O W Q P y c b 9 h f j 8 o s H E z 8 I t v 5 V G K q 4 X g 5 x Z S n s Z 9 m 1 d 3 J d r 4 w T l F v b r 0 1 i Q + 5 t 8 1 H T 2 M z 1 L K 4 a F k p T b B 6 K A P n Z k 5 y a / U o 1 y a 6 7 R i + u s o 3 M C d V / 3 X b n n T i D k Z j I 8 6 R d v C R C Q H 9 I B q A t h / 1 B X Z M q Y o Q J p 7 r n s v x a S h U D P h U K 5 o + r T c P j P 7 / i S K B / I N K C A w + J y g J 2 A m y V a y h T 2 o t r g D x e V c K n V d i M 1 k 7 D i U M Z o l d W d U K V r x 7 T x B 5 r M g V 0 m j q F L 5 b r + e M 1 Y B Y n E J r Q Z n T y Y x g q e 7 Y x K D k L r a O A u Z V s I x n 0 0 G l S m m C m D 2 H 8 6 h 7 c i y V i j Z m 1 W 7 3 q l j W N u I 1 7 s P u h S h B M g l j z P S t X M n p B F H J D p e h A o H h k g q C J u 5 8 f Z M j M a e a e X / B K N 8 w C r L u P q Q Q K L j b y R c v v U G r G P y f / O Z W v P T L S / G n E t k w 9 6 H R S 5 8 l C E C i N i W L 4 u 3 U a 0 x L x n y f B A X Q A b e j W 1 V d 8 4 G o B b 2 / L O 5 v i 8 3 9 D 9 6 L 1 x 4 D n U c / X k g T T 6 U U L v 6 + 1 0 F / 8 V q 8 t w Q 1 z J N 1 9 A V o O 7 5 Z K 5 P x N X 9 l 6 P T m 4 6 B K D j G X L Z 2 c i x w m H W a x x i i h v H / w X n s l o l 4 R y J Y s Q c C Q + m 2 s C G Q A + x w E P t s U N / j R r 9 l u i v 6 l m p G B a Z s d o i k E 4 P G f V x b + y + L L o p p Q / v Z / v D S e u i x o q c s S b O 1 E i 5 e c z M X R C l 6 R V e G x u 3 o o P n 3 S c x z 6 M 4 a m k G 3 m B s 4 Z M j p W V U k Y a L T d g u j n m R m k C X o O e W b i z W Z r c D S X D G q L E w i v y q j X 5 U J v Y x 0 + + u U j O M 9 x C 1 s T 3 w / Y 0 m + l k w B B J 4 J y m A k K c D 1 j Y A Z x g q L v Q W 8 i 9 6 D K M 5 8 X y M Q 9 a K + N w Z M j L U N O Y A j 8 C K v K d w y m 8 C O w R N f K o I L i b Y H 0 r Q / h B 2 t I O y l / Y 9 n 1 0 U x l 3 l 6 u V x 8 + P 9 L l 7 n f 1 I c G W 1 B Q p T N E O f R / E 4 J U I e h 6 7 l q i u l D l d f K M F n i P c S 2 A I R c e 1 I R m D 2 p o Y G Q j b Z X f 0 k P B O O l R J E h j r l w G r L 3 8 N S V 3 p O 8 q T H s v S x F a T i D S q W + Y W o S 7 + P n i c C w P N q T U j r l C p 8 Y l l r J j c 4 W M 6 K C 1 U S 9 x L I d W 3 I X H 2 j H l J a V 3 p d T u d Y 8 W 7 I n / K 3 F 5 l 2 Z y j a P j m F n 8 w Z I f 6 5 R K m y p G v 7 B v M Z 6 H p a q G S 4 E q 7 R g O r E k Q K S h W T d m p O N 0 s U n B 4 y W h 3 T C W O d W P S P 0 + F 4 v r j 5 u F a d s V e G 3 Z 7 a m G u Y P W 6 h T E T A 6 g N C s 2 m a w i m w M k t w a K t T 0 G C / 9 n H 0 W 6 I E l d + F v c o 5 x C A T N f 0 3 R R m W l s m + v m S m Q R h s w 5 s M 2 n C p B 6 d 5 W o 4 p V l 7 N Y v Y b a G w m E 9 Y h y y C l n Z T S s R Q v 5 k I y f c R I r K q Q Z Y 8 p / r u P I Z t O o g A h 0 / L i T N N J k g U d E k V E o i L C a + w O 5 I 3 J u e i v F v P l + u F 2 k a N 2 7 M 8 z D 3 F 0 3 2 G K p 0 G k I H H 3 L 4 i X L v T s 2 / e c + y V e / F O W d J b o R o m l o g u P W V t A X t 4 X 2 6 H Z g 9 q 3 K I 2 p D + P J o H P t l Y D E 5 Z W o e p q 3 L V G C k Y M a V r z b H O I Z z T 2 B p 8 A Q 6 s + P n 7 D 1 v T q A T f p 6 G j 7 c E 1 g z Z q P A t 1 e p E Z W n M S n y j j Z 4 m o I E G Y f s H P F m M 3 P j b Z u Y Z g z O Q W O q i C p + v f q 0 Q W j 1 R K 1 4 e s d E Z c B i O K P d f k 2 A E P R p f M j F K 3 Q 9 D + M + m Y K t g 6 f S z Y Y d 7 X C m 2 H x F X m 9 B q 1 r E h B 3 F l e d 5 v N E a Y n d W 7 U C m A d e 0 W m w c I s E w e 4 W D m 5 K N f q V D t a F J X l c K 3 T z L f 6 f / 8 Y / H Y v P 1 x 5 7 6 E p s + M M J x C q 2 Z V r l 2 G K P J D F 0 N s w A j D B B Z 1 X S 9 W X 9 6 X G J k 6 B z / 4 A 1 j t 2 J E 2 V Z t d k 6 u e / + 8 X / z n a r H 8 8 T + U H 8 R 2 7 t K s 6 K k q 9 w s + c v q p Y 8 4 3 i X n N V b M e G / P m m r d d X y 9 C z R 3 e q s k Z F l N b D x e w l a M e F a 6 + G l J I 6 3 q w n l Z E z s / U x o 9 3 O A G b 9 + s N S 5 V 6 5 j B C + H E 7 x Y i F L X 6 H r b c o J U J j 3 R a F y f t z K 0 x q S T s p e W M l M O J E T 8 r d D h E o Z + Q 0 j 2 J P R Z o h 1 7 u j M 0 O v p N 1 k I b D t 6 I C e Y 3 O E L E F l T 5 3 6 E + L + o 5 m f E S p 4 l G 2 S 3 2 1 0 i 4 v y 3 Z s M 9 l W m f r 1 S M E N T p t 1 S I S 6 u 3 V G o e q r S t i x B 4 B 4 j 8 9 u 1 U F D q x J H i L x e r 4 k d 0 Y j O o h v H C K 9 h 1 + O 1 8 s 1 6 f a G G d j 0 r B K j L D 0 F q E n c b W e 5 E A O f 2 Y 8 D w F r i e f R o H f F 6 m I e Z H U 8 / U q / 5 R v V K e L Y Y h A T 8 2 a o v M M 9 G 2 t H K T + O e v T 4 k M Q m r c F Z t h R 7 e A / C F m C R b N u d T q Z o + n W A K F n k P i G W z I K b d h 8 Z J o f x Z g 3 y 1 a 7 9 E W + 2 a y X K I E 5 2 i E E m V M / Y u Y R 1 m q N V e x D S m f s K M J Q X S u 5 h I y 6 R Q U Y k 5 Q + F p 6 q Q 9 0 N a q z S V U 4 l c S a h g u n d v y F e c q J 7 t N o 4 P n y w + y x X J a m M Q e P o U h H 3 G B s R z i Z o R / N R y l F R i i r h S R i g L 3 b a p W g b k L x n O h 5 + O c c m K 4 B a P K C e + A I r r d B Y P O 3 s U f 7 E T 7 c T J S g q J Y u / v y p W q M p d r N b 7 Y j U X M h B e I h s m E C 7 L t a N g g q p e N B Z F V U A T D e p J i p U a W Z f E f O M 5 o C U d x u 8 c A 3 G R c U a + 4 Y W H J Z + h Q y e 1 5 b H W p I t H + 2 u x K u 6 x n B A X w + r h q 3 j 5 l d x F X m I b 5 s E 6 e u 5 o 3 F L t 1 K h o X 3 8 q D 0 X T y u x 7 m + 3 4 p G k C h W f V d s T k n S t E q s B C I a g 0 n E t C v i l I U G G + x J x a i U a 7 x B J s 1 A N d z x c f W F B x s V y 8 f 4 + f B i c B + p t v W C / X q + a Q V J d U P K b L b m f j k M U E m s 9 K I y F C x 3 2 4 9 R Q 8 Z V 3 u b p O K T 5 c b S 0 o U n O 7 + A f G S v q 7 2 n U t z / m G 0 W w t 7 R W i k v F v M P x Q q h T t 4 o 1 g Q c d / N 1 s o M 0 g 5 l i U S F 2 0 p h M n a J O R i Z b V m C r z 3 u n 9 P 5 H C 2 5 E M H s A 3 9 n c y w 7 5 g B q Q V 9 f t Y o J I z v 2 U h T r W 8 8 j I X k a k O b u a L 3 a k i S Y e 8 q K F T 3 o 2 s X 7 V 3 G n m D P o 1 J 7 c w V N r a F N / h p V i V v o I D A 6 e g q V 0 6 d H 0 t S R 9 Z / Q p v X l 1 s 3 n 8 o J K 1 f d r c s R W + s W U D R H U I c i I l 7 5 X / f s 9 z h j W s D V H f F V M s + H 2 B 6 N P 9 d R k Y U 5 G U h p 9 t b p + 1 T 0 H G f h L W n V 4 t i + I T 1 3 b o 5 D h + G f 4 s x 8 o 5 2 d 6 i G K X F 6 W i 2 W A 3 w e R p d m b j v d 6 D 5 e Y U 8 p y + L m 1 U 0 m t X r T 1 E Q q n g k r V W e c f h i R b + x r h a 3 a 4 c 5 n g o b e P x a 7 r l 6 i e I 2 b c J U p q 7 L S k c p T f A 5 i H 0 0 V o 4 K w 3 x Y X / M u V / v F u b h m 0 n Q 7 9 a d r q A M X j 8 U P s H O g C s 7 A Z U l n M 9 V d b z m Z h A W l P S / M u 3 Q c c o 1 N S W 7 k u Z 1 G f q 1 G i R 2 g s 0 m R + K b I N + D y k n 6 B O p x o F h y W T G z O q R X V Y B t B Y q 9 R V O g 8 Y k O V P 5 A p F d v j Q P L D N s W J x 3 7 w R D 4 R U m c I w Y F E N c s W I a E T E e o H r N z Y X p u o x 7 E b V k S m Z + w S V 0 8 6 h T A 3 M s W 7 z e G D 0 Y 5 m H K g d k K 8 x P u g W k b 3 N q W i M o k b e E V M v r c Y P o X k 7 Y C Y e X a I I Q p q g Z s h T + e + s d 6 t n k 1 G U z X C C e m z 4 q W P L + G X 4 L r m Y I 1 G 2 B z O Y h n Z z l u A w V 0 O D 6 t k S 1 5 Z 1 U j b H a s 9 A H z X Z V G U 5 G A W F X z s t F n S x f 9 A R N 6 0 f T e w r t 2 8 V J C 6 k G T c f v w C V 2 Q J y O J p S m h u Z 4 t 1 7 d O x Y Z x J z k z n 0 8 m q 5 R n M / f z G 0 w J n z x 8 f 6 t d i 7 w + / N x T L f 7 G k G 6 R u Z C u t r f r J g 2 m H G A E E h w g 9 I S p U f H Z V q y B H c K 7 H i r 0 6 x 4 B G 9 1 p k 6 7 7 8 V 7 9 9 v i q 9 s I T g f f O w b 6 i R r I z 7 w M F H m b L 2 L / S m Q o U 1 d 4 8 I a E c z 0 7 m E i C 2 m C s C H v 4 r H c n j h Q y y W p J 8 H k C b 0 e L K W o e T 0 Z h o 1 3 i B I D n F L h + 5 0 e B x X O j 9 q U 1 p V R p 9 q Q 0 b I 0 K R K Z 4 P C 3 x 1 X x Y Z P f 8 2 S K K m e X W x f D B e q F e O k M V T / W Q 0 g Q 3 h Z C z x J n I a w r Y U 6 q d D S / J k p S p r 3 P T p h W 2 1 m / 2 P z S w f o l p I H S a k 1 J g r m n f A f O 0 O w N 4 t 7 l m z v 8 2 P X S m Y r u + h k x W A r D 5 Y S V C 5 O i A 8 u u N g k P c b / N 3 b a R T h X Y H W 3 M G O V 9 V 4 R G S c J I / M v H m 0 W h e l u H Z x I N j t g o W 6 M S P Q a h P f B H Z F 6 J i 3 W S K O r s s Z 7 X I M 2 J R 7 e w 3 2 g 2 a u n M w K j J 5 3 p x 6 J / 5 c l k w z T J 4 0 g x j U p J a 6 Q m a 7 j q 0 c R E g T R E F z 9 P g D A 6 H Q 4 R + j 8 R T s j u W y Y q C O l X z / H Z 9 f 4 O l s 0 o R D z x 3 G k m y e u C I I 3 a t l o + C 5 Z W g d K 6 8 h / f B z 1 g X J o g 8 6 H y I d + + J N o x F Y a i b u p 4 j n 6 E K m S 9 Q z 6 y 6 l n s V O G C v c y 0 O n y Z h a q 8 j I h J M A S Q O T 6 M w l T m 4 H E S j Q E H I E O b P W O z 5 0 0 A t f r 1 6 v M N M S J w / N N 6 Y V a v + k v b I e 4 b 1 z A q a n b u c Q 6 L z N D a 2 B J l i 8 g 5 8 q g / b F C f I f N J n M Y o D G r M / b x 4 X D N 6 y p + B U c y G Q d d w Z Q A j q B P a g D t G B Q W B T H Q b G 7 c w O M Q C D u K 5 s P o 0 g A L Z P M 6 r K j V 2 M e 5 u P 5 U B l 1 M 1 R k u k 0 s d N J e G q d m A r K c 3 z S r s a 5 q i x x K a J u y x N k 7 s S L l 5 w I H a 1 2 G v 1 y D M z / e 8 Y O 1 o O u q N C 0 h 3 u I r j 1 3 c N n H Q T H J E 8 w N c X m O l W i J p o l K t B R c / b o n 8 W G 4 N o / N s g Q 6 d 4 7 U D V Y l 5 Z w I w + z c 0 T c y d t T W B 6 l n S c z F g p Y 6 J G K A c a U R l J k 4 n U t i M 2 J 1 7 H 2 H R j E p U X x H d v + A e M n p 4 B P W K A V J C M X x i w I v 8 Y 5 f k 3 6 h X B + L Q + p X L x a J W G k j A D q p d 7 k p j O t y 6 d Y F i a e 5 x 3 h y I m m 0 m D s 2 z n J Y z L Y m d x t n k G W c / Q K B C B 9 l 9 T U h a Z y x 4 8 V y 8 g i v K s o t o w y s 5 G x G A h 2 M Y a M 8 w e g h 9 e w Y Q R r L x U F P A 0 u 6 r x 6 g p L 9 w b A z + w z D o 1 6 C o n T I s W D N c j z N E f t a h 5 A j Q M A i 2 A o Z B v 7 h w N Z B K l f I 4 i A l P f z 3 T A x 1 + 4 a z I + + 2 w J n 7 S l j h B 6 J M + o p h 8 Y q 1 P 6 X s 2 M d O g F n n A R E K s o b M e T g J T + c h a g U r z Z D r Q K I U J F g 8 d S / F m c 8 B o t I h u i l X t O I J v C k T 8 8 P P i N r 9 n l Y r U s n 1 P Z J g m W M V T u y o T b I 7 p s B K e A F F Q C 3 g Y J Q p w P a 9 M g z h B 0 Z 5 T q X O f b n p 2 t P s z T m P q 2 V + x c + 6 + e F j j V 0 O A v i + n A R Z e 1 x j F f P 4 O H R B E h s Z 7 j c s U Q 3 I 4 n G 1 Z 3 y W V q J w i l X 9 7 x G A P 1 e T 7 Z o 3 f K k a P 9 z h m Q Q Y X Y 5 s B D b N q q G F 5 n 0 G y u O u I B X P y F B J s N 8 P P f t k V o z z B 4 h A K d i y D Z 9 / m 8 q N 5 4 + w Q P 0 L N i I 9 9 F C V / u C U n + O t 0 G s y y Z N a h m k S t L X / W W l w O / b q a L w v E j s 7 + 7 m W o w H Y Y h W E Q K G i s 5 I s X X u W b x c 3 6 U y 5 e O P u 7 + F O J a x T P M Z 6 F I c 7 d 8 1 y n P E W 3 d m 9 9 i t K O 3 Y l E z + D M 7 o k Q k 6 c Q G V N j L s q 0 I U k 8 + I O 3 o n i 3 2 c w Z 8 z q k z 3 + e L x 8 W N / w F s Z p m 8 1 F f S z X m g K Z K m a I m t o M y x e 0 V o J q S k M r g z d F W a l u U 4 G M I F Y r v 0 i j H D n O u G Q v A J P n P r D Q 4 n Y 2 K R u q k d i W i n S w K 7 J l O w u O Y + 8 / o 6 d x n o T o s n z C I E 8 9 9 z 1 l 0 C + 2 M 1 d e A 5 S w c J v Q K n S v r f + I X 2 Z 3 S 9 y w i A d Y 4 i w z R W Q I 6 B O V p S D 2 n C T U E C e Y O n U M 3 1 2 I 0 l z H D g g / Q d n Z 3 j a E l N / Q W e x U X z N C t v W M L q e g O y U t C 8 C o A p r o C h 2 t P y H L i T L z Z f P G N R h Z U G g 8 b o s 1 V 2 n L w q y / F b r Q d g Z j x 2 0 F n E t Z w I R o h T L B y 6 N i J N 3 9 j F N L k P N v c 4 e r F r k n 8 r h z 5 h v t w b A 4 r x V h J C L z M v y w X K 9 Y m 9 M u F Y C l M P R y Q Y H + z X e 8 C g l c C 6 B v a a Y o S t A 5 y a Y 5 l A 8 E X o N J 9 l X 9 9 v 1 x / U W H z r t + D n / 4 q x y i G 0 W Q a I k i O E A A W b m 0 r o b N o E g f h 1 M 8 4 X 7 H L k h j C w r V Z g l K x A D p z x c N D j u m K Z 1 7 I C r / u M X M h T p B Y S R c v X K y v r 8 U f f 5 X z K U t E w x i y h g e b T k I M H v A T r I h I c b W U i j G d T T D I H j 4 7 W q 5 C v 0 O U T D y J H 7 y X X 7 E X 8 f p x 8 0 G v w 4 r i q T / k k 9 2 K F 0 9 x / y u m R V g a 1 z D P 1 3 F M J U a X M S P B I a 6 1 q V w N V e m S R Z q G G M j b u N m g 3 i x 2 J C F 4 J Q A Z G p s 5 + A E t S Y K V A a 4 0 w h m F K K x y o 1 V y k d / N C 6 Y d z p e P a j K l d A X 6 h l T g w d V L 4 5 A + s v s C R I e y C m K D X w 5 k p m 5 1 B w v T J E 8 8 + C d 9 O y F 9 z Y a r y 6 J g I c y V o c W 5 L 4 9 R E t V 7 P D B L o E N 9 D G F 5 B I U 8 r E j l u m X n t 3 K 6 E n d U t m i s I D W 8 X 2 Y B 3 9 0 u H o p b j K w / F Y k h L M 6 a Q p 3 6 a Y d K c o L z t t B 6 U i m E f Z d 8 x m m o w p 0 L + g t V h a M h A T h Q v S p M x R q r K F 3 D f 9 r u S S D E 9 O Y P Z Y 3 j A A W r b Y G C 2 C d f s Y p C J d D 5 P P 9 c r K p p i M P n 6 R v 7 e r K w w 7 Y X w E I C o g L V 0 4 k T w g S N e y 7 K o / T t W N 4 c 9 u P Q 8 e Z T q / Z m S W / O x V R F O V o 9 m U s n o 0 O N M V A o 5 h S G n q l 4 f q S G s K 7 E u Q W t R 2 M s V E n 4 c 3 S x q h z 8 s y U 7 l A 0 q t W f s e j Z r 2 j l q P o 9 F l 0 b A h u 3 J R O Y B l 3 Q 7 G H 0 U q f w 9 Z W t S m C D y k O f x R G L Y o a 6 p g P p 8 + B d 4 1 P 2 / x z u K H K S y u w H R q t q h Y 4 M Q s K U F A P S a F v V U q 0 L D w M E 6 b Q p y Y k u 8 e U / o c y y 7 1 I 8 x n x H 8 v O K W D C y 2 I V W b o u B E F V U 0 2 m D M H A U 1 R r / C i R 8 m m N d a 4 w x 7 y + 2 p P o X H q 9 C U I 1 w V k j 7 u x X 6 p g p 8 h L 7 + x S A 0 R e Q S B P z + u c P u t m N G V b v 8 g h i m + O z 7 L R a u s P M Y t d G m 9 I T 4 s v t b o c C B v u a W F i z G q w + n S R 9 U Q J u j c y R Y v 6 W v R T Z 2 O 1 k s V I h Y J H p / d P + Q 3 + Z z V h t I w 7 X c x Y t J x G t R n 1 a U x s g 0 d K p 0 I z a u A K e P 0 e E X b E i U 4 G / B i H O t w Y r W x b n O 8 v l 4 w t S u P Z j 8 e s V i Z I w a r I 4 l C m U 7 O I n Z S X C L A v y j 6 J e f 5 6 X a C n P g T b 9 5 z V Y 5 m o P q p I q 7 4 9 H i 9 V D V O B u O 0 b x Q O 3 U 7 1 M 4 h a v J l v z / F h 3 D 2 e e g m s r 5 v R k i V o G f K G H I t L j D q h 1 X N R z N X I b B R L f + Z Z P M H s n B h b P u q n s c v 0 c 6 L z F D a W c X 9 W W w b l 9 B y n V I d Z o u B 2 O P 0 6 W u Y j j l S / B W Y o g t B X B S 7 L L 0 y 8 n + C s q k z H V s + i 4 M J u 3 h I c x z t 6 J b C e Z 9 U g T l C 6 5 7 g + j a A A t g U w b M 6 O 2 E W u p t p z y A P + I q 2 f v p o 3 j e t 9 p u k s i u 0 N b Y T H 9 m A F T u + R 7 L d u w i i w K 6 V H B e j G M o O y R G 0 Q O d t 8 Q F g F i 5 r B q a j 2 7 m k I Y d F r P W b A q W X W q D l h e V t Q f Q v f h D B B 5 S G F K 9 7 8 j R l E I T Z N g 7 b z x 8 2 q M H f L d A 8 Y R N N J F N L Z U P o U x R w J G l f s B 5 A Q P A 1 A 9 8 m 8 e t x s v t 5 z Q A G H z Z 1 5 f o w p d N 1 j c y 1 5 g o G a e P H a u w J F E R j x v 0 S P h 3 j x j a y T K a E N U x 5 g q J O J J 1 m Y o p U F Q 9 6 w 9 b i q G 8 v 8 S R L G M c r n U 4 x A 6 L B H q / V I s M V 1 v f m A o B r H H 7 y + 8 D C Z N o Y O 6 R r 8 b E k T z 2 k r X L w C l j 8 W 4 q + v L 8 S f S k T D P F f H + h i M X F I F M i 9 W 8 + I T d v s W u n x X F Y f m z b 2 f 3 c 9 G i G A a 8 r j 1 X X X o m e 3 g F i g 0 X h 2 L 9 + b j F 0 R Z l N a p g i 0 u k d A 9 E g U H h 9 S a W 8 S F 6 I a h 0 n B E 8 G C R V O H y 7 5 2 J z k e L O j J 7 E c u e Z 9 E r T s m v j y R M P I E 9 N t 2 T M g D w + C J m W 9 9 h 1 h N q 7 m i t n 8 B G x y S 9 e q d C k o b 2 h i + F z K t w m U x 0 h y I z I e y k Z I 5 V b h b P I p o C J + z b U z 2 X W 2 c r D M M O x h x R D d W 5 V 5 d 0 U g r H C o l k q Y o w v 1 M 5 I A Y l O 6 R + 7 C s g w 5 k a e P o r G p q Z W / o V A 0 m a X Y F 9 3 b Y w q 4 d X 4 g i h T 0 s y l 5 A 8 B c g j H N P 5 d s j m S m l d v x 1 P w w O H / l J z g l 7 n D / l S B a x P o K W R R K r f w G h Y s p v + C p h X w j K R 6 G C V t m V 1 p f B J X b i Y d 6 b d t U J N H v 5 z g V z S a S 7 d I G o 0 e e K I 2 k 8 l 0 c G T A z Z P I T M x 6 n A s D e L c S B X v N j v f o / V b + w F m s o O + t 0 W + v P 9 4 I u s p A 5 M 7 y x i e X s h N K B b 9 q p B 5 J S 4 T j S 7 W E z 9 l T Z Z g Z U h L e C z j y c f w L D D 5 b r G c v 1 + o F Y H D R z c x x K B + T y K 8 2 c H B A S 6 v Q m W q O n Q h s i W r K 5 F u l + R Y D C b o Q w K D L / P r A o E n / K Z 2 a D c N n Z 7 B T E R y G J D e W s C o P 2 R 0 0 3 I W C Q w l U A q W d 4 E S / a b n 7 6 B Q W 5 I E f w N 6 / G N Z w P 4 0 j n T T T D n S X V k 6 D T O 4 e 8 V o h n E x A U d U a M a m E 2 S L M L D O y p g C g Z w C I S j l e f X g v V w / L u 4 R e P v D S 0 K U V X W P t r W E C d I q 2 d 1 f e P W H e G + J a Z g g j X O 8 D Y f t z V p N 4 n / N X z n y 4 O Z j g z O 3 Q B s H V D S W q a J R E 2 v d O / C G a U 2 Y x P 8 a T d c K g 4 g D O R w 2 H 9 P 1 G s L E Q x / y 3 h v r v C E X S o P 0 D J 2 E c 1 q i w y v N W V K / 9 V I 4 f v Z b j 6 g w + Y C Y + m n M p i D B 4 C G F K d 5 s N j 5 H m 3 n g T 3 2 f s b u X 6 8 8 L 1 T G v K j T x h x P 4 h h h E U b N c s A u M o 0 c s 1 5 7 C B 7 V J d J g y m i + W J j v U y U H E B 2 4 L F C w d P J T i 3 W Z O R 1 v p 5 v s z N X / / P L + 7 L j Z s a 6 I V 2 k O T p g m M z u r + S y Y 8 f R x m a K O O M F A i o U C Y j E 4 X 1 l q y B A U H C X P L U 4 z G W x C r + M y z T c G x W 4 Y D O E i l 7 x Q b E 2 p k Y v B E h 8 p Q Q v M I T J 2 + X S l u l X l y K f O t y x I 8 7 k S L l 5 w c i N H K e w M / 4 Q J M l J L U Z 9 0 3 H Q g 9 F h 5 5 1 8 a Z 7 G 6 R h h M 1 A h 8 u P d L C j b b 7 h C O 5 Z 2 g A T j u 4 9 4 T K m h c F d J i R + E K i Y F F / d s 7 c F y / 9 j P 1 o + b 3 b Y R 1 t M v 4 s C 2 j y X G K s 0 2 2 x O d H Q W F S Q Z v W w D S q b W I N o U b y E h j k x G p j p u n T w 9 t u y B G l D K t 6 x n H 4 U / L E 2 7 c X q w 7 J Y r d d s m T F o X / 1 J j z 6 y 7 K K p h 8 Z R n 2 T 3 I Y k M W e Q S l 4 l L h 0 t U C D s p m Q A 2 j i P p Y 8 k z G F T T 6 f E T m U x M A T o R p S i S r 9 l F m d o t Z T m d W C 6 T h e j M R 2 G T 9 3 x N b D 1 p N Q o U D 3 / I c z o W t W m i 7 l b M V F Z V a r r y F s w O H 2 R N I p Y A b 0 N 0 f u r b o + V E x 3 n P x U N Z E 2 y y e R 1 U r 0 m e G 6 3 i 3 X s c l b H 0 b o D y N d J X X O c r 1 S l s 0 L p 7 b V 6 3 Y B D a 2 Z o J k K x L 1 z c B e i W 8 n o N t W q I E N U O e z 7 H C Q G g 8 Y 9 T 1 E l q t D C b c P q J y b q P + 1 q k M Y V 8 H a h S j N r F 2 I L F 3 p k v s I P X R w a T A o D V R Q T G x 6 B S G N Y o 8 K Z u A N 8 p F m u g y k i q 7 r I I v T T + m Z y I k Q Q i o x i k O a I c 0 C E C V a W W 1 c + b 4 L E h D k H j E 5 p i e k w s 6 Y k w P 8 / R w 5 s 7 R / v 2 v g o t d 8 B 8 G 1 d r X o M X c v s Y u T W w f o T l k s 3 8 w 7 j v 1 d t h M 1 o / D L Y n V 1 2 1 x g s w h d e t Y d 2 W c h E w t n 2 / y 4 k 5 1 u g 1 P K I J 6 V W 3 5 L E H J O a 5 I K 5 u E B T I V K B O T D q m S l q i T s j j a D e l j p i a v w w U j B l f F z c 0 2 c t B w L N 2 M G z T v 1 y 5 H 9 O 3 a j V X 8 L 6 h P B g x P g T B d i w 6 e p Z T m x p 5 4 9 x 5 D d S z H I 8 L C F / C F b q K v q i h g e I c j n D W W d 2 E r l z 3 O Q 1 T s c A I m k 6 v h c P S a k g Q b e / S n 0 2 0 4 Y n k V S h J B 3 s v 8 X + r Q D c 8 d V 4 L X 7 J g p O n U 6 F D 1 i f e g M B R 0 A Z S L P 5 f A 1 J H U l 7 0 k V P A b T k I 7 i 1 b I o P r F A T s d N 8 I v B K O 1 t 1 W T 1 X s M s j b g d 0 W L T E J + n 0 V U x H Y V M V A 4 4 G D b 7 Z J 6 U 4 L G s m 1 R f i y c d v Z + h T S + G 3 z g N 6 1 a O n 0 W o 2 g t m m J l q 1 7 i E O d w o f i F M U G v 2 Q o 4 5 u q M 5 I 3 E y U 5 M Y F x 9 u 3 y + / q l g A G 7 / Z y H + C w 4 s 1 X 5 h V h V n U Y V J X y Q g X Y A D O F M P b f b t m J m J 0 g J d 4 V S / 4 f e 8 F p 3 t k C s a f 9 F W b Z N N m P K 9 j 8 4 k p 6 h M F E y w / x J 7 y 7 d C N N J 6 A G g y p t l N I I I 2 4 3 b N 8 s y x b i V / / r + e j 6 S j o X n v X k i Y 4 2 w o X r 2 B J z u I e k w Z R D 7 V 6 + C p e f v 2 / 4 k 8 l t G E C P u Y + S S z F Q w l q z W B B Z T b G 8 F s v u d Z j E H e b g 7 3 Z E i W e w p 5 T c I z i G 8 7 u N D z N Z B L g q z Q N k q q u K U v Y / B 7 4 U 0 6 m t B g N r Y f A d m x 8 S 7 z f H t G c g / r e t 6 + 9 M P W D A b + n d f n i k a M 6 / M A 3 9 e 1 r 8 T + U 4 I b 5 p j o W i 0 Z 6 E + / V P x 5 z Z v b U n M N m a L K v F Y g k X T 2 z l 2 L z u Z V Q o v I U p n L a I S c 1 a y B V n Q x r i 7 o 2 2 B v E C R I O H h T x 7 m / M q 0 a 6 Q I 3 2 f f u 4 Q Y l 0 x S N + 9 i x X Q 2 i j X h S D 6 Q h M / V h O o w L j a S g l f f 0 G w B g F C k o O E r j v 3 v j G e A w T 1 W / 6 v M g 3 q n x b l 7 y D x 6 H H w G T T q J Y w S F H 9 Z N e y B O d p a F U t P m C 1 2 y c c j q V Z o C D 2 k O k u 3 m w m d L i B C Y 7 q l c M / e Q y x Q + v z o t h T O 6 E + Y C N o 6 V L A 5 k 9 D a t Q q w 5 6 G W D Z g P a P E h d J d j U p F m x W I S r m 6 j L 9 o i x K U H O L P 7 V y O R u O h z T F H E h d N f E y d n 6 G C F J W H s 8 r q m Q W T a Y x q Q h h D A U b U 2 G / K + p a X y z k O I 8 Z G 6 f U x 2 K d 8 6 W H x / N Q h U t K U J p n c C h c v / V a 8 f 1 9 s Y P e I V 8 4 u x Z 9 K V O M Y P E H I z P p 5 g Z l I + H m 5 m K s R a s P H M n 2 U d j c 8 5 x m 2 n l k P J l a / + p i q D n B I K Q C a K a L p k G U 3 i B N s D H l x j p V h 9 7 H 8 j E W k r 4 q 7 T 7 e L k 8 0 2 R N 3 h D A 2 / a U P h Y k h E i m G j 2 I P e I d O g g K K q S c E 0 p f k c 7 s + 2 r J M y C 1 y j n F e V E F M H V e T 5 B v Z T / j / 1 9 4 D R H / c 7 n v 9 y N p 9 v i v v 7 X x b F c n 7 / 0 1 + b t k / 7 v / m G P / P l Y 4 G f L 3 7 6 6 w v v 4 4 / / 8 V 9 o + 6 O E l 7 g 4 f u S u r q v 1 4 w O K v D n 2 p I p d G j r c t E Y 6 8 m J F S f + s M R c M r Y s d G r s T r 8 J W x i n Z G a y B V F Y R A y B d X U 6 D u N 2 D L Q / S H s X 7 N J K B S Z a x M g a M L w t e p O e b 0 5 V 7 o x O j Z u B G U 9 9 u 4 B K e p 8 G h q A L Q e u p a k 7 y u h O p g m 3 i 3 2 V U Z r W c K W R s S y l W n q 9 2 m 1 2 F 1 L O b K 1 Q r 3 s 7 j D v D 7 C w q 5 X B c r E o c O Z b I k S h D z p 8 + g j w k / + 0 B X E 4 9 j J n j X X x t g H W C U I q P G f W q 9 W m O 2 A 3 3 7 J N 9 v F R M e r 7 Y S l 4 Z U f m 4 X 4 V 6 z m M p H A h 1 Q 4 P K I w + L I O 3 x C T O P E 1 O e T P i j e b D / l o O c Q k V E M 5 X q 8 3 p y t m x K Z h z F e t M 4 l J n f a M M K F 5 J b C e B 7 0 l S p C y 5 6 C P m x R p W l d W a w o 7 Z e j w / I 5 J 0 Y 8 3 + 2 Y d 9 Y s s T b G Q O 6 0 R m W Y Y H m 1 P G R K Z V + H q d x 7 b o g S T h 8 6 i Y 2 w J a m I U B y f W J c a X B W u L 3 6 2 X 7 / F D h O 1 d A o L T O I x r 9 h L M X y 7 K t A T t i Q L b M u Y Y 8 b l 8 r 4 I O 6 t F W p q / T X o W W K P F c D 5 E m 3 m x W o K N t U k g w R o E 8 L V b z W 2 6 f x O / l I O O m p d T z 5 K G C t z 7 h A f X D S Y d 5 K w S H 4 V Q l N N N c Y x c e D d I E O 4 e o d D t / o z G K m s O Z O n J f l s r s J Z 3 4 7 + G L w n 0 s O a w H 6 j G F 3 X 4 u i Q 6 1 j c S m y q V M N 6 N D y M g g T n B 6 8 H Y U 7 z a f z 9 G 8 G E b h S O e r / J + K 1 F 7 T O v z p b D d / H 4 X 8 2 C I V R B z 5 Y F G m C g S c l n + a o r c O b N X l i A d / k C a 3 s z c a W y F W 5 Y E m b g n 4 A r V l P n Y 9 V W m k u s N 3 b k X c o Q q V u L w K l T R h X L R o W 5 T g 8 Z A K F W 8 2 n 7 b R d C d y f + z B O N t g b u r 6 Z p M / l G e u e R f q b + r R f q G P j T 7 1 I i u U r t m N U C J D R X + F y 3 Q Q H f J i U p p g Z s j j O F b t s O 9 r p + J X D G 8 A k 5 f r e 9 a S q J u w w d 7 R c Q P 9 d X l b r F Z f k S q E 7 F P Y T k j H 1 J w W m E 4 d o o X 8 t l S w T H Y T H f b O o V 8 h T H x Z D p 1 5 N 9 U 9 W i S B X T x X + e d 8 t c p v + V 1 h s n L Y Y z 9 t L J / K 4 I r a 0 + G Z V 2 F C H 9 a H P g H 8 p i T B 4 J 7 j / j R i 9 3 4 W q 2 Q M 5 v l B b 6 9 c D r m p w D j 0 J 9 M M 8 y D j 3 W D B F J M + U W O k 5 r T Y j C W A A W s l F H X Z / s 5 V R Q V 2 6 b z 9 H w 8 d Q N G s + + H j R 2 t I E 8 y V w s X f z x H K d D l 7 G t c w I Q N Z E B u w I B Z T 3 9 S Y c G 2 8 Z B P s v c T K B 3 Y K u z / T V 4 v 7 + w X 3 E / G Z I p D j o N D s z 7 Q U L p 7 p 8 8 U 8 X 3 5 Y u z x W D e 1 U j 1 W t D c p U g 8 r W I k y x L + u Y J 6 p V Q B U h c U k O 2 h / o H v X y p C K U v o 9 R u 7 z j N + u 7 h b I k E N b a Y + P r z 9 s w M l x C X r 6 f T e v 1 j J j c 1 s F L I z 6 v R A c f e z X v 6 V y r D 9 w W K M 7 E k N S O V Z S B h K w a T 9 K O W T Y N g J 6 O G 6 6 T b V k c m u g R x r S e U u I a L I r Z F C V 4 P G T D i T d / Y 3 4 b 9 v / p w V 7 I 3 u N S o P 3 G I X f 8 2 V 5 y 4 3 Q M Q 8 x R r C V + 0 o y t 2 J a 7 i l g w x E s j 0 c P 2 T D 3 0 D v e V W a L g Z M 9 B f C I m H C r + 6 X q / x W Q S / L i 6 5 U 5 f / C I y B 2 Z f z W j G c a V e l O E I 7 S h E x T + q U + 0 H j y X 6 8 K A A x t N Q T A 6 3 U + R L y u t K 4 F G X 5 F i a F H e Q 2 h J 2 h v n C N 7 g o s W x e s Y r x z E 1 l 2 v e G x K 4 C h p s r q y d F F W O H 8 m I F z 6 u B 0 5 O j h W P l Q i 0 / s R T 5 f b I b z F I G O C 9 B 5 y 3 W b u N X V e 5 2 v K G T o S V u x y J c r g 6 j L 9 G T n Q b Q r B q D G u C u v 0 1 b 2 9 U h F C a E d S X O T a + O F Q K L 0 4 B q V T 8 f / M I m N L V + 5 n z 5 e T 7 s i Y w R b q v l g 1 j w w r 2 M l u u S A M u 6 R N U h t 2 G 5 / 2 d U / r c o d b g v 9 4 j s S u x R + h b w h v H x H M s m M N F d 5 Y f e b B Z 3 G x 3 f 7 H d l J i G 6 N 9 T 8 f a V a M U J 0 g n m I q D h l E N L C p Q I D h 0 F D U V f m 1 e P m E 6 L W W N R 8 9 n c P x z t 1 W N Q s x I l n X E k X L 7 D A 7 m b 9 C d s d z P 3 V Z 3 8 X / 0 s J b h g W Z Q C E n n q A R 1 u L / K c p O t a 7 + H X M m T a e a u t s O N 1 W L W H i O W j Z 4 s 9 H n Y r B r B D D 8 4 w m U Z q G M 7 U j W V s B 6 c R H P h P R D 3 s 6 R X y 1 f v B + z j 9 z A c 8 f v 3 u Y 5 R F O H U J 0 P I J 1 f s S z U 6 L F X 7 l n P P + 6 7 x v 6 x + / i f y h x D f M N d d Q z S L T T Q 2 Y m Z Z 1 / P F F D C k b r 1 j 1 k H z N Z r D q H w L w K l i n g 4 X B x t G U J B g 6 e D f F u s 5 M 8 3 N g B R w q z R N 0 U P x d f l n v j V q 9 u f s c S 1 6 K 5 x d z J Z Y 5 m f l D z m d M g m w U d 8 h z A 5 p X I F I k V k M q k S x 0 O J D 9 o T Z j g p Z I t X j h G x x H Y K C c y x A 5 z n M h n 8 y / 5 Z r 4 9 k A 1 L 3 M F X n k F 3 z j J o M h 9 z V L j K U 6 n U D E o W B S K Y O Q c z W V l 3 F g u A o L w S k o p 6 X C x W N / h G 5 Q 8 L q N b n X h Q H U w c L o C V O P O m d d P H S 8 / x u Y d w l 8 c d z 8 d 4 S 1 T A 0 G q 6 q e B L 4 K D X F D v o p x o F V H Q P Z D A U 4 K Z o o M Y Q A l V T 2 Q 9 J 6 G j 9 g g w 7 H I z y U I 0 E w 2 s j B 7 2 k J E 8 + k k i 1 e u L o t l t d y Y o 1 p D o h G N M x j d V R 2 m L 3 C 0 4 F 8 P A f t M A a x 7 e y R + f / O C i 6 K J l g u H 2 L y 0 D T G M L g q L Q 8 m s T c 1 j W Y R y L Q b d M T G 4 j e F T G m 7 X x F o W p X t P T 9 4 7 1 5 4 M R b S O V h 1 b Y m C t P o / I F 6 E s Z w / 3 B p a n d + 9 E O 8 t g Y 3 C K X I i H D 7 w R 8 5 6 x j f r x Y r l O S e o a w z Q 2 V y L S f h R h 0 3 V x O Y B G X b 6 A V d P O 0 Q I E z Q 8 I U P k L y 9 Y + 3 + O s e 8 v 8 w e M a L j I s R b n p / 8 D R S r 8 0 o / X C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Props1.xml><?xml version="1.0" encoding="utf-8"?>
<ds:datastoreItem xmlns:ds="http://schemas.openxmlformats.org/officeDocument/2006/customXml" ds:itemID="{21F95615-3942-4807-A06A-E8ABF3AC6AA1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211340D9-E895-4491-BECD-A8FD8949E1F2}">
  <ds:schemaRefs>
    <ds:schemaRef ds:uri="http://microsoft.data.visualization.engine.tours/1.0"/>
    <ds:schemaRef ds:uri="http://www.w3.org/2000/xmlns/"/>
    <ds:schemaRef ds:uri="http://www.w3.org/2001/XMLSchema"/>
  </ds:schemaRefs>
</ds:datastoreItem>
</file>

<file path=customXml/itemProps3.xml><?xml version="1.0" encoding="utf-8"?>
<ds:datastoreItem xmlns:ds="http://schemas.openxmlformats.org/officeDocument/2006/customXml" ds:itemID="{369ACD13-EBFA-4A52-A67A-DAFF35B2B613}">
  <ds:schemaRefs>
    <ds:schemaRef ds:uri="http://microsoft.data.visualization.Client.Excel.CustomMapList/1.0"/>
    <ds:schemaRef ds:uri="http://www.w3.org/2000/xmlns/"/>
    <ds:schemaRef ds:uri="http://www.w3.org/2001/XMLSchema"/>
  </ds:schemaRefs>
</ds:datastoreItem>
</file>

<file path=customXml/itemProps4.xml><?xml version="1.0" encoding="utf-8"?>
<ds:datastoreItem xmlns:ds="http://schemas.openxmlformats.org/officeDocument/2006/customXml" ds:itemID="{421F84C7-ED2D-4358-9B03-C0F9C6810755}">
  <ds:schemaRefs>
    <ds:schemaRef ds:uri="http://microsoft.data.visualization.engine.tours/1.0"/>
    <ds:schemaRef ds:uri="http://www.w3.org/2000/xmlns/"/>
    <ds:schemaRef ds:uri="http://www.w3.org/2001/XMLSchema"/>
  </ds:schemaRefs>
</ds:datastoreItem>
</file>

<file path=customXml/itemProps5.xml><?xml version="1.0" encoding="utf-8"?>
<ds:datastoreItem xmlns:ds="http://schemas.openxmlformats.org/officeDocument/2006/customXml" ds:itemID="{3043F8CC-987C-4080-991C-922ABC4D76E0}">
  <ds:schemaRefs>
    <ds:schemaRef ds:uri="http://www.w3.org/2001/XMLSchema"/>
    <ds:schemaRef ds:uri="http://microsoft.data.visualization.Client.Excel/1.0"/>
  </ds:schemaRefs>
</ds:datastoreItem>
</file>

<file path=customXml/itemProps6.xml><?xml version="1.0" encoding="utf-8"?>
<ds:datastoreItem xmlns:ds="http://schemas.openxmlformats.org/officeDocument/2006/customXml" ds:itemID="{353178C0-CE2D-4752-AC75-0998D8B1D069}">
  <ds:schemaRefs>
    <ds:schemaRef ds:uri="http://www.w3.org/2001/XMLSchema"/>
    <ds:schemaRef ds:uri="http://microsoft.data.visualization.Client.Excel.LState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Data</vt:lpstr>
      <vt:lpstr>Pivot Tables</vt:lpstr>
      <vt:lpstr>Charts</vt:lpstr>
      <vt:lpstr>Power Map</vt:lpstr>
      <vt:lpstr>Personal Statistics</vt:lpstr>
      <vt:lpstr>Weekday Statistics</vt:lpstr>
      <vt:lpstr>DefChoice</vt:lpstr>
      <vt:lpstr>DefCity</vt:lpstr>
      <vt:lpstr>DefCommunity</vt:lpstr>
      <vt:lpstr>DefDeliveryFee</vt:lpstr>
      <vt:lpstr>DefHousing</vt:lpstr>
      <vt:lpstr>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Short</dc:creator>
  <cp:lastModifiedBy>Daniel Short</cp:lastModifiedBy>
  <cp:lastPrinted>2023-07-12T17:19:08Z</cp:lastPrinted>
  <dcterms:created xsi:type="dcterms:W3CDTF">2017-07-06T02:21:17Z</dcterms:created>
  <dcterms:modified xsi:type="dcterms:W3CDTF">2023-07-12T17:22:26Z</dcterms:modified>
</cp:coreProperties>
</file>